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9525" activeTab="1"/>
  </bookViews>
  <sheets>
    <sheet name="Flight" sheetId="1" r:id="rId1"/>
    <sheet name="Waypoints" sheetId="2" r:id="rId2"/>
    <sheet name="BurFreqO" sheetId="5" r:id="rId3"/>
    <sheet name="FlightTrackLogV2A" sheetId="7" r:id="rId4"/>
    <sheet name="Math1" sheetId="3" r:id="rId5"/>
    <sheet name="Math2" sheetId="6" r:id="rId6"/>
  </sheets>
  <definedNames>
    <definedName name="ADJEAST">#REF!</definedName>
    <definedName name="ADJNORTH">#REF!</definedName>
    <definedName name="ADJUSTED">#REF!</definedName>
    <definedName name="CAZMTH">#REF!</definedName>
    <definedName name="CAZMTHN">#REF!</definedName>
    <definedName name="CDELTAE">#REF!</definedName>
    <definedName name="CDELTAN">#REF!</definedName>
    <definedName name="CHDIST">#REF!</definedName>
    <definedName name="DAZMTH">#REF!</definedName>
    <definedName name="DEG2RAD">#REF!</definedName>
    <definedName name="DELTAE">#REF!</definedName>
    <definedName name="DELTAH">#REF!</definedName>
    <definedName name="DELTAN">#REF!</definedName>
    <definedName name="DELTAV">#REF!</definedName>
    <definedName name="DSLOPE">#REF!</definedName>
    <definedName name="ECDIST">#REF!</definedName>
    <definedName name="ECEAST">#REF!</definedName>
    <definedName name="ECNORTH">#REF!</definedName>
    <definedName name="EEAST">#REF!</definedName>
    <definedName name="EELEV">#REF!</definedName>
    <definedName name="ENORTH">#REF!</definedName>
    <definedName name="ExternalData_1" localSheetId="0">Flight!$A$1:$N$351</definedName>
    <definedName name="NCDIST">#REF!</definedName>
    <definedName name="NDADJNORTH">#REF!</definedName>
    <definedName name="NDRAWNORTH">#REF!</definedName>
    <definedName name="NTHADJNORTH">#REF!</definedName>
    <definedName name="NTHRAWNORTH">#REF!</definedName>
    <definedName name="PercentSLOPE">#REF!</definedName>
    <definedName name="RAD2DEG">#REF!</definedName>
    <definedName name="RAW">#REF!</definedName>
    <definedName name="SLDIST">#REF!</definedName>
    <definedName name="STEAST">#REF!</definedName>
    <definedName name="STELEV">#REF!</definedName>
    <definedName name="STNORTH">#REF!</definedName>
    <definedName name="THDIST">#REF!</definedName>
  </definedNames>
  <calcPr calcId="145621"/>
</workbook>
</file>

<file path=xl/calcChain.xml><?xml version="1.0" encoding="utf-8"?>
<calcChain xmlns="http://schemas.openxmlformats.org/spreadsheetml/2006/main">
  <c r="H226" i="1" l="1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G13" i="2"/>
  <c r="D238" i="7" l="1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B158" i="7"/>
  <c r="A158" i="7"/>
  <c r="E157" i="7"/>
  <c r="C157" i="7"/>
  <c r="E156" i="7"/>
  <c r="C156" i="7"/>
  <c r="E155" i="7"/>
  <c r="C155" i="7"/>
  <c r="E154" i="7"/>
  <c r="C154" i="7"/>
  <c r="E153" i="7"/>
  <c r="C153" i="7"/>
  <c r="E152" i="7"/>
  <c r="C152" i="7"/>
  <c r="E151" i="7"/>
  <c r="C151" i="7"/>
  <c r="E150" i="7"/>
  <c r="C150" i="7"/>
  <c r="E149" i="7"/>
  <c r="C149" i="7"/>
  <c r="E148" i="7"/>
  <c r="C148" i="7"/>
  <c r="E147" i="7"/>
  <c r="C147" i="7"/>
  <c r="E146" i="7"/>
  <c r="C146" i="7"/>
  <c r="E145" i="7"/>
  <c r="C145" i="7"/>
  <c r="E144" i="7"/>
  <c r="C144" i="7"/>
  <c r="E143" i="7"/>
  <c r="C143" i="7"/>
  <c r="E142" i="7"/>
  <c r="C142" i="7"/>
  <c r="E141" i="7"/>
  <c r="C141" i="7"/>
  <c r="E140" i="7"/>
  <c r="C140" i="7"/>
  <c r="E139" i="7"/>
  <c r="C139" i="7"/>
  <c r="E138" i="7"/>
  <c r="C138" i="7"/>
  <c r="E137" i="7"/>
  <c r="C137" i="7"/>
  <c r="E136" i="7"/>
  <c r="C136" i="7"/>
  <c r="E135" i="7"/>
  <c r="C135" i="7"/>
  <c r="E134" i="7"/>
  <c r="C134" i="7"/>
  <c r="E133" i="7"/>
  <c r="C133" i="7"/>
  <c r="E132" i="7"/>
  <c r="C132" i="7"/>
  <c r="E131" i="7"/>
  <c r="C131" i="7"/>
  <c r="E130" i="7"/>
  <c r="C130" i="7"/>
  <c r="E129" i="7"/>
  <c r="C129" i="7"/>
  <c r="E128" i="7"/>
  <c r="C128" i="7"/>
  <c r="E127" i="7"/>
  <c r="C127" i="7"/>
  <c r="E126" i="7"/>
  <c r="C126" i="7"/>
  <c r="E125" i="7"/>
  <c r="C125" i="7"/>
  <c r="E124" i="7"/>
  <c r="C124" i="7"/>
  <c r="E123" i="7"/>
  <c r="C123" i="7"/>
  <c r="E122" i="7"/>
  <c r="C122" i="7"/>
  <c r="E121" i="7"/>
  <c r="C121" i="7"/>
  <c r="E120" i="7"/>
  <c r="C120" i="7"/>
  <c r="E119" i="7"/>
  <c r="C119" i="7"/>
  <c r="E118" i="7"/>
  <c r="C118" i="7"/>
  <c r="E117" i="7"/>
  <c r="C117" i="7"/>
  <c r="E116" i="7"/>
  <c r="C116" i="7"/>
  <c r="E115" i="7"/>
  <c r="C115" i="7"/>
  <c r="E114" i="7"/>
  <c r="C114" i="7"/>
  <c r="E113" i="7"/>
  <c r="C113" i="7"/>
  <c r="E112" i="7"/>
  <c r="C112" i="7"/>
  <c r="E111" i="7"/>
  <c r="C111" i="7"/>
  <c r="E110" i="7"/>
  <c r="C110" i="7"/>
  <c r="E109" i="7"/>
  <c r="C109" i="7"/>
  <c r="E108" i="7"/>
  <c r="C108" i="7"/>
  <c r="E107" i="7"/>
  <c r="C107" i="7"/>
  <c r="E106" i="7"/>
  <c r="C106" i="7"/>
  <c r="E105" i="7"/>
  <c r="C105" i="7"/>
  <c r="E104" i="7"/>
  <c r="C104" i="7"/>
  <c r="E103" i="7"/>
  <c r="C103" i="7"/>
  <c r="B103" i="7"/>
  <c r="A103" i="7"/>
  <c r="E102" i="7"/>
  <c r="C102" i="7"/>
  <c r="E101" i="7"/>
  <c r="C101" i="7"/>
  <c r="E100" i="7"/>
  <c r="C100" i="7"/>
  <c r="E99" i="7"/>
  <c r="C99" i="7"/>
  <c r="E98" i="7"/>
  <c r="C98" i="7"/>
  <c r="E97" i="7"/>
  <c r="C97" i="7"/>
  <c r="E96" i="7"/>
  <c r="C96" i="7"/>
  <c r="B96" i="7"/>
  <c r="A96" i="7"/>
  <c r="E95" i="7"/>
  <c r="C95" i="7"/>
  <c r="E94" i="7"/>
  <c r="C94" i="7"/>
  <c r="E93" i="7"/>
  <c r="C93" i="7"/>
  <c r="E92" i="7"/>
  <c r="C92" i="7"/>
  <c r="E91" i="7"/>
  <c r="C91" i="7"/>
  <c r="E90" i="7"/>
  <c r="C90" i="7"/>
  <c r="E89" i="7"/>
  <c r="C89" i="7"/>
  <c r="E88" i="7"/>
  <c r="C88" i="7"/>
  <c r="E87" i="7"/>
  <c r="C87" i="7"/>
  <c r="E86" i="7"/>
  <c r="C86" i="7"/>
  <c r="E85" i="7"/>
  <c r="C85" i="7"/>
  <c r="E84" i="7"/>
  <c r="C84" i="7"/>
  <c r="E83" i="7"/>
  <c r="C83" i="7"/>
  <c r="E82" i="7"/>
  <c r="C82" i="7"/>
  <c r="E81" i="7"/>
  <c r="C81" i="7"/>
  <c r="E80" i="7"/>
  <c r="C80" i="7"/>
  <c r="E79" i="7"/>
  <c r="C79" i="7"/>
  <c r="E78" i="7"/>
  <c r="C78" i="7"/>
  <c r="E77" i="7"/>
  <c r="C77" i="7"/>
  <c r="E76" i="7"/>
  <c r="C76" i="7"/>
  <c r="E75" i="7"/>
  <c r="C75" i="7"/>
  <c r="E74" i="7"/>
  <c r="C74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B51" i="7"/>
  <c r="A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E41" i="7"/>
  <c r="C41" i="7"/>
  <c r="E40" i="7"/>
  <c r="C40" i="7"/>
  <c r="E39" i="7"/>
  <c r="C39" i="7"/>
  <c r="E38" i="7"/>
  <c r="C38" i="7"/>
  <c r="E37" i="7"/>
  <c r="C37" i="7"/>
  <c r="E36" i="7"/>
  <c r="C36" i="7"/>
  <c r="E35" i="7"/>
  <c r="C35" i="7"/>
  <c r="B35" i="7"/>
  <c r="A35" i="7"/>
  <c r="E34" i="7"/>
  <c r="C34" i="7"/>
  <c r="B34" i="7"/>
  <c r="A34" i="7"/>
  <c r="E33" i="7"/>
  <c r="C33" i="7"/>
  <c r="B33" i="7"/>
  <c r="A33" i="7"/>
  <c r="E32" i="7"/>
  <c r="C32" i="7"/>
  <c r="B32" i="7"/>
  <c r="A32" i="7"/>
  <c r="E31" i="7"/>
  <c r="C31" i="7"/>
  <c r="B31" i="7"/>
  <c r="A31" i="7"/>
  <c r="E30" i="7"/>
  <c r="C30" i="7"/>
  <c r="B30" i="7"/>
  <c r="A30" i="7"/>
  <c r="E29" i="7"/>
  <c r="C29" i="7"/>
  <c r="B29" i="7"/>
  <c r="A29" i="7"/>
  <c r="E28" i="7"/>
  <c r="C28" i="7"/>
  <c r="B28" i="7"/>
  <c r="A28" i="7"/>
  <c r="E27" i="7"/>
  <c r="C27" i="7"/>
  <c r="B27" i="7"/>
  <c r="A27" i="7"/>
  <c r="E26" i="7"/>
  <c r="C26" i="7"/>
  <c r="B26" i="7"/>
  <c r="A26" i="7"/>
  <c r="E25" i="7"/>
  <c r="C25" i="7"/>
  <c r="B25" i="7"/>
  <c r="A25" i="7"/>
  <c r="E24" i="7"/>
  <c r="C24" i="7"/>
  <c r="B24" i="7"/>
  <c r="A24" i="7"/>
  <c r="E23" i="7"/>
  <c r="C23" i="7"/>
  <c r="B23" i="7"/>
  <c r="A23" i="7"/>
  <c r="E22" i="7"/>
  <c r="C22" i="7"/>
  <c r="B22" i="7"/>
  <c r="A22" i="7"/>
  <c r="E21" i="7"/>
  <c r="C21" i="7"/>
  <c r="B21" i="7"/>
  <c r="A21" i="7"/>
  <c r="E20" i="7"/>
  <c r="C20" i="7"/>
  <c r="B20" i="7"/>
  <c r="A20" i="7"/>
  <c r="E19" i="7"/>
  <c r="C19" i="7"/>
  <c r="B19" i="7"/>
  <c r="A19" i="7"/>
  <c r="E18" i="7"/>
  <c r="C18" i="7"/>
  <c r="B18" i="7"/>
  <c r="A18" i="7"/>
  <c r="E17" i="7"/>
  <c r="C17" i="7"/>
  <c r="B17" i="7"/>
  <c r="A17" i="7"/>
  <c r="E16" i="7"/>
  <c r="C16" i="7"/>
  <c r="B16" i="7"/>
  <c r="A16" i="7"/>
  <c r="E15" i="7"/>
  <c r="C15" i="7"/>
  <c r="B15" i="7"/>
  <c r="A15" i="7"/>
  <c r="E14" i="7"/>
  <c r="C14" i="7"/>
  <c r="B14" i="7"/>
  <c r="A14" i="7"/>
  <c r="E13" i="7"/>
  <c r="C13" i="7"/>
  <c r="B13" i="7"/>
  <c r="A13" i="7"/>
  <c r="E12" i="7"/>
  <c r="C12" i="7"/>
  <c r="B12" i="7"/>
  <c r="A12" i="7"/>
  <c r="E11" i="7"/>
  <c r="C11" i="7"/>
  <c r="B11" i="7"/>
  <c r="A11" i="7"/>
  <c r="E10" i="7"/>
  <c r="C10" i="7"/>
  <c r="B10" i="7"/>
  <c r="A10" i="7"/>
  <c r="E9" i="7"/>
  <c r="C9" i="7"/>
  <c r="B9" i="7"/>
  <c r="A9" i="7"/>
  <c r="E8" i="7"/>
  <c r="C8" i="7"/>
  <c r="B8" i="7"/>
  <c r="A8" i="7"/>
  <c r="E7" i="7"/>
  <c r="C7" i="7"/>
  <c r="B7" i="7"/>
  <c r="A7" i="7"/>
  <c r="E6" i="7"/>
  <c r="C6" i="7"/>
  <c r="B6" i="7"/>
  <c r="A6" i="7"/>
  <c r="E5" i="7"/>
  <c r="C5" i="7"/>
  <c r="B5" i="7"/>
  <c r="A5" i="7"/>
  <c r="E4" i="7"/>
  <c r="F4" i="7" s="1"/>
  <c r="C4" i="7"/>
  <c r="B4" i="7"/>
  <c r="A4" i="7"/>
  <c r="L226" i="1"/>
  <c r="L225" i="1"/>
  <c r="L224" i="1"/>
  <c r="L223" i="1"/>
  <c r="N3" i="2"/>
  <c r="N4" i="2"/>
  <c r="O9" i="2"/>
  <c r="O8" i="2"/>
  <c r="O7" i="2"/>
  <c r="O6" i="2"/>
  <c r="O5" i="2"/>
  <c r="O4" i="2"/>
  <c r="O3" i="2"/>
  <c r="M13" i="2"/>
  <c r="M9" i="2"/>
  <c r="M8" i="2"/>
  <c r="M7" i="2"/>
  <c r="M6" i="2"/>
  <c r="M5" i="2"/>
  <c r="N13" i="2" s="1"/>
  <c r="M4" i="2"/>
  <c r="N4" i="6"/>
  <c r="M4" i="6"/>
  <c r="C35" i="1"/>
  <c r="D35" i="1" s="1"/>
  <c r="G12" i="2"/>
  <c r="G11" i="2"/>
  <c r="G10" i="2"/>
  <c r="I12" i="2"/>
  <c r="I10" i="2"/>
  <c r="I11" i="2"/>
  <c r="C16" i="3"/>
  <c r="D16" i="3" s="1"/>
  <c r="C15" i="3"/>
  <c r="D15" i="3" s="1"/>
  <c r="O6" i="3"/>
  <c r="O7" i="3" s="1"/>
  <c r="O8" i="3" s="1"/>
  <c r="O9" i="3" s="1"/>
  <c r="O10" i="3" s="1"/>
  <c r="O11" i="3" s="1"/>
  <c r="O12" i="3" s="1"/>
  <c r="O13" i="3" s="1"/>
  <c r="O14" i="3" s="1"/>
  <c r="O15" i="3" s="1"/>
  <c r="N6" i="3"/>
  <c r="N7" i="3" s="1"/>
  <c r="N8" i="3" s="1"/>
  <c r="N9" i="3" s="1"/>
  <c r="N10" i="3" s="1"/>
  <c r="N11" i="3" s="1"/>
  <c r="N12" i="3" s="1"/>
  <c r="N13" i="3" s="1"/>
  <c r="N14" i="3" s="1"/>
  <c r="N15" i="3" s="1"/>
  <c r="N5" i="3"/>
  <c r="O5" i="3"/>
  <c r="O4" i="3"/>
  <c r="N4" i="3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H37" i="1"/>
  <c r="H38" i="1" s="1"/>
  <c r="H39" i="1" s="1"/>
  <c r="H40" i="1" s="1"/>
  <c r="H41" i="1" s="1"/>
  <c r="H42" i="1" s="1"/>
  <c r="H43" i="1" s="1"/>
  <c r="H44" i="1" s="1"/>
  <c r="H45" i="1" s="1"/>
  <c r="H46" i="1" s="1"/>
  <c r="H35" i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J51" i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E226" i="7" s="1"/>
  <c r="F226" i="7" s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4" i="1"/>
  <c r="L5" i="1"/>
  <c r="J34" i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E158" i="7" l="1"/>
  <c r="F158" i="7" s="1"/>
  <c r="E160" i="7"/>
  <c r="F160" i="7" s="1"/>
  <c r="E162" i="7"/>
  <c r="F162" i="7" s="1"/>
  <c r="E159" i="7"/>
  <c r="F159" i="7" s="1"/>
  <c r="E161" i="7"/>
  <c r="F161" i="7" s="1"/>
  <c r="E164" i="7"/>
  <c r="F164" i="7" s="1"/>
  <c r="E166" i="7"/>
  <c r="F166" i="7" s="1"/>
  <c r="E168" i="7"/>
  <c r="F168" i="7" s="1"/>
  <c r="E170" i="7"/>
  <c r="F170" i="7" s="1"/>
  <c r="E172" i="7"/>
  <c r="F172" i="7" s="1"/>
  <c r="E174" i="7"/>
  <c r="F174" i="7" s="1"/>
  <c r="E176" i="7"/>
  <c r="F176" i="7" s="1"/>
  <c r="E178" i="7"/>
  <c r="F178" i="7" s="1"/>
  <c r="E180" i="7"/>
  <c r="F180" i="7" s="1"/>
  <c r="E182" i="7"/>
  <c r="F182" i="7" s="1"/>
  <c r="E184" i="7"/>
  <c r="F184" i="7" s="1"/>
  <c r="E186" i="7"/>
  <c r="F186" i="7" s="1"/>
  <c r="E188" i="7"/>
  <c r="F188" i="7" s="1"/>
  <c r="E190" i="7"/>
  <c r="F190" i="7" s="1"/>
  <c r="E192" i="7"/>
  <c r="F192" i="7" s="1"/>
  <c r="E194" i="7"/>
  <c r="F194" i="7" s="1"/>
  <c r="E196" i="7"/>
  <c r="F196" i="7" s="1"/>
  <c r="E198" i="7"/>
  <c r="F198" i="7" s="1"/>
  <c r="E200" i="7"/>
  <c r="F200" i="7" s="1"/>
  <c r="E202" i="7"/>
  <c r="F202" i="7" s="1"/>
  <c r="E204" i="7"/>
  <c r="F204" i="7" s="1"/>
  <c r="E206" i="7"/>
  <c r="F206" i="7" s="1"/>
  <c r="E208" i="7"/>
  <c r="F208" i="7" s="1"/>
  <c r="E210" i="7"/>
  <c r="F210" i="7" s="1"/>
  <c r="E212" i="7"/>
  <c r="F212" i="7" s="1"/>
  <c r="E214" i="7"/>
  <c r="F214" i="7" s="1"/>
  <c r="E216" i="7"/>
  <c r="F216" i="7" s="1"/>
  <c r="E218" i="7"/>
  <c r="F218" i="7" s="1"/>
  <c r="E220" i="7"/>
  <c r="F220" i="7" s="1"/>
  <c r="E222" i="7"/>
  <c r="F222" i="7" s="1"/>
  <c r="E163" i="7"/>
  <c r="F163" i="7" s="1"/>
  <c r="E165" i="7"/>
  <c r="F165" i="7" s="1"/>
  <c r="E167" i="7"/>
  <c r="F167" i="7" s="1"/>
  <c r="E169" i="7"/>
  <c r="F169" i="7" s="1"/>
  <c r="E171" i="7"/>
  <c r="F171" i="7" s="1"/>
  <c r="E173" i="7"/>
  <c r="F173" i="7" s="1"/>
  <c r="E175" i="7"/>
  <c r="F175" i="7" s="1"/>
  <c r="E177" i="7"/>
  <c r="F177" i="7" s="1"/>
  <c r="E179" i="7"/>
  <c r="F179" i="7" s="1"/>
  <c r="E181" i="7"/>
  <c r="F181" i="7" s="1"/>
  <c r="E183" i="7"/>
  <c r="F183" i="7" s="1"/>
  <c r="E185" i="7"/>
  <c r="F185" i="7" s="1"/>
  <c r="E187" i="7"/>
  <c r="F187" i="7" s="1"/>
  <c r="E189" i="7"/>
  <c r="F189" i="7" s="1"/>
  <c r="E191" i="7"/>
  <c r="F191" i="7" s="1"/>
  <c r="E193" i="7"/>
  <c r="F193" i="7" s="1"/>
  <c r="E195" i="7"/>
  <c r="F195" i="7" s="1"/>
  <c r="E197" i="7"/>
  <c r="F197" i="7" s="1"/>
  <c r="E199" i="7"/>
  <c r="F199" i="7" s="1"/>
  <c r="E201" i="7"/>
  <c r="F201" i="7" s="1"/>
  <c r="E203" i="7"/>
  <c r="F203" i="7" s="1"/>
  <c r="E205" i="7"/>
  <c r="F205" i="7" s="1"/>
  <c r="E207" i="7"/>
  <c r="F207" i="7" s="1"/>
  <c r="E209" i="7"/>
  <c r="F209" i="7" s="1"/>
  <c r="E211" i="7"/>
  <c r="F211" i="7" s="1"/>
  <c r="E213" i="7"/>
  <c r="F213" i="7" s="1"/>
  <c r="E215" i="7"/>
  <c r="F215" i="7" s="1"/>
  <c r="E217" i="7"/>
  <c r="F217" i="7" s="1"/>
  <c r="E219" i="7"/>
  <c r="F219" i="7" s="1"/>
  <c r="E221" i="7"/>
  <c r="F221" i="7" s="1"/>
  <c r="E224" i="7"/>
  <c r="F224" i="7" s="1"/>
  <c r="E223" i="7"/>
  <c r="F223" i="7" s="1"/>
  <c r="E225" i="7"/>
  <c r="F225" i="7" s="1"/>
  <c r="N5" i="2"/>
  <c r="N9" i="2"/>
  <c r="N7" i="2"/>
  <c r="N8" i="2"/>
  <c r="N6" i="2"/>
  <c r="M36" i="1"/>
  <c r="F35" i="1"/>
  <c r="E35" i="1"/>
  <c r="C36" i="1" s="1"/>
  <c r="C17" i="3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H47" i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9" i="1" s="1"/>
  <c r="M37" i="1"/>
  <c r="A36" i="7" l="1"/>
  <c r="D36" i="1"/>
  <c r="M38" i="1"/>
  <c r="E37" i="1"/>
  <c r="F37" i="1"/>
  <c r="F36" i="1"/>
  <c r="E36" i="1"/>
  <c r="C37" i="1" s="1"/>
  <c r="H160" i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9" i="1" s="1"/>
  <c r="H220" i="1" s="1"/>
  <c r="D17" i="3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L227" i="1" l="1"/>
  <c r="J227" i="1" s="1"/>
  <c r="H221" i="1"/>
  <c r="H222" i="1" s="1"/>
  <c r="D37" i="1"/>
  <c r="B37" i="7" s="1"/>
  <c r="B36" i="7"/>
  <c r="C38" i="1"/>
  <c r="A38" i="7" s="1"/>
  <c r="A37" i="7"/>
  <c r="M39" i="1"/>
  <c r="E38" i="1"/>
  <c r="F38" i="1"/>
  <c r="E227" i="7" l="1"/>
  <c r="F227" i="7" s="1"/>
  <c r="L228" i="1"/>
  <c r="J228" i="1" s="1"/>
  <c r="E228" i="7" s="1"/>
  <c r="F228" i="7" s="1"/>
  <c r="D38" i="1"/>
  <c r="C39" i="1"/>
  <c r="A39" i="7" s="1"/>
  <c r="M40" i="1"/>
  <c r="F39" i="1"/>
  <c r="E39" i="1"/>
  <c r="H230" i="1" l="1"/>
  <c r="L229" i="1"/>
  <c r="D39" i="1"/>
  <c r="C40" i="1"/>
  <c r="A40" i="7" s="1"/>
  <c r="B38" i="7"/>
  <c r="M41" i="1"/>
  <c r="F40" i="1"/>
  <c r="E40" i="1"/>
  <c r="J230" i="1" l="1"/>
  <c r="E230" i="7" s="1"/>
  <c r="F230" i="7" s="1"/>
  <c r="E229" i="7"/>
  <c r="F229" i="7" s="1"/>
  <c r="H231" i="1"/>
  <c r="L230" i="1"/>
  <c r="D40" i="1"/>
  <c r="C41" i="1"/>
  <c r="B39" i="7"/>
  <c r="M42" i="1"/>
  <c r="E41" i="1"/>
  <c r="F41" i="1"/>
  <c r="H232" i="1" l="1"/>
  <c r="L231" i="1"/>
  <c r="J231" i="1" s="1"/>
  <c r="E231" i="7" s="1"/>
  <c r="F231" i="7" s="1"/>
  <c r="C42" i="1"/>
  <c r="A42" i="7" s="1"/>
  <c r="A41" i="7"/>
  <c r="D41" i="1"/>
  <c r="B40" i="7"/>
  <c r="E42" i="1"/>
  <c r="F42" i="1"/>
  <c r="M43" i="1"/>
  <c r="D42" i="1" l="1"/>
  <c r="B42" i="7" s="1"/>
  <c r="H233" i="1"/>
  <c r="L232" i="1"/>
  <c r="J232" i="1" s="1"/>
  <c r="E232" i="7" s="1"/>
  <c r="F232" i="7" s="1"/>
  <c r="B41" i="7"/>
  <c r="C43" i="1"/>
  <c r="A43" i="7" s="1"/>
  <c r="F43" i="1"/>
  <c r="E43" i="1"/>
  <c r="M44" i="1"/>
  <c r="H234" i="1" l="1"/>
  <c r="L233" i="1"/>
  <c r="J233" i="1" s="1"/>
  <c r="E233" i="7" s="1"/>
  <c r="F233" i="7" s="1"/>
  <c r="C44" i="1"/>
  <c r="A44" i="7" s="1"/>
  <c r="D43" i="1"/>
  <c r="F44" i="1"/>
  <c r="E44" i="1"/>
  <c r="M45" i="1"/>
  <c r="D44" i="1" l="1"/>
  <c r="B44" i="7" s="1"/>
  <c r="H235" i="1"/>
  <c r="L234" i="1"/>
  <c r="J234" i="1" s="1"/>
  <c r="E234" i="7" s="1"/>
  <c r="F234" i="7" s="1"/>
  <c r="C45" i="1"/>
  <c r="B43" i="7"/>
  <c r="E45" i="1"/>
  <c r="C46" i="1" s="1"/>
  <c r="F45" i="1"/>
  <c r="M46" i="1"/>
  <c r="D45" i="1" l="1"/>
  <c r="D46" i="1" s="1"/>
  <c r="H236" i="1"/>
  <c r="L235" i="1"/>
  <c r="J235" i="1" s="1"/>
  <c r="E235" i="7" s="1"/>
  <c r="F235" i="7" s="1"/>
  <c r="A45" i="7"/>
  <c r="A46" i="7"/>
  <c r="E46" i="1"/>
  <c r="C47" i="1" s="1"/>
  <c r="F46" i="1"/>
  <c r="M47" i="1"/>
  <c r="B45" i="7" l="1"/>
  <c r="H237" i="1"/>
  <c r="L236" i="1"/>
  <c r="J236" i="1" s="1"/>
  <c r="E236" i="7" s="1"/>
  <c r="F236" i="7" s="1"/>
  <c r="D47" i="1"/>
  <c r="B46" i="7"/>
  <c r="A47" i="7"/>
  <c r="F47" i="1"/>
  <c r="E47" i="1"/>
  <c r="C48" i="1" s="1"/>
  <c r="M48" i="1"/>
  <c r="H238" i="1" l="1"/>
  <c r="L238" i="1" s="1"/>
  <c r="L237" i="1"/>
  <c r="J237" i="1" s="1"/>
  <c r="E237" i="7" s="1"/>
  <c r="F237" i="7" s="1"/>
  <c r="D48" i="1"/>
  <c r="B47" i="7"/>
  <c r="A48" i="7"/>
  <c r="F48" i="1"/>
  <c r="E48" i="1"/>
  <c r="C49" i="1" s="1"/>
  <c r="M49" i="1"/>
  <c r="J238" i="1" l="1"/>
  <c r="E238" i="7" s="1"/>
  <c r="F238" i="7" s="1"/>
  <c r="D49" i="1"/>
  <c r="B48" i="7"/>
  <c r="A49" i="7"/>
  <c r="F49" i="1"/>
  <c r="E49" i="1"/>
  <c r="C50" i="1" s="1"/>
  <c r="M50" i="1"/>
  <c r="D50" i="1" l="1"/>
  <c r="B49" i="7"/>
  <c r="A50" i="7"/>
  <c r="E50" i="1"/>
  <c r="F50" i="1"/>
  <c r="M51" i="1"/>
  <c r="B50" i="7" l="1"/>
  <c r="F51" i="1"/>
  <c r="E51" i="1"/>
  <c r="C52" i="1" s="1"/>
  <c r="M52" i="1"/>
  <c r="D52" i="1" l="1"/>
  <c r="A52" i="7"/>
  <c r="F52" i="1"/>
  <c r="E52" i="1"/>
  <c r="C53" i="1" s="1"/>
  <c r="M53" i="1"/>
  <c r="A53" i="7" l="1"/>
  <c r="D53" i="1"/>
  <c r="B52" i="7"/>
  <c r="E53" i="1"/>
  <c r="C54" i="1" s="1"/>
  <c r="F53" i="1"/>
  <c r="M54" i="1"/>
  <c r="A54" i="7" l="1"/>
  <c r="D54" i="1"/>
  <c r="B53" i="7"/>
  <c r="E54" i="1"/>
  <c r="C55" i="1" s="1"/>
  <c r="F54" i="1"/>
  <c r="M55" i="1"/>
  <c r="A55" i="7" l="1"/>
  <c r="B54" i="7"/>
  <c r="D55" i="1"/>
  <c r="F55" i="1"/>
  <c r="E55" i="1"/>
  <c r="C56" i="1" s="1"/>
  <c r="M56" i="1"/>
  <c r="A56" i="7" l="1"/>
  <c r="B55" i="7"/>
  <c r="D56" i="1"/>
  <c r="F56" i="1"/>
  <c r="E56" i="1"/>
  <c r="C57" i="1" s="1"/>
  <c r="M57" i="1"/>
  <c r="A57" i="7" l="1"/>
  <c r="D57" i="1"/>
  <c r="B56" i="7"/>
  <c r="E57" i="1"/>
  <c r="C58" i="1" s="1"/>
  <c r="F57" i="1"/>
  <c r="M58" i="1"/>
  <c r="A58" i="7" l="1"/>
  <c r="D58" i="1"/>
  <c r="B57" i="7"/>
  <c r="E58" i="1"/>
  <c r="C59" i="1" s="1"/>
  <c r="F58" i="1"/>
  <c r="M59" i="1"/>
  <c r="A59" i="7" l="1"/>
  <c r="B58" i="7"/>
  <c r="D59" i="1"/>
  <c r="F59" i="1"/>
  <c r="E59" i="1"/>
  <c r="C60" i="1" s="1"/>
  <c r="M60" i="1"/>
  <c r="A60" i="7" l="1"/>
  <c r="D60" i="1"/>
  <c r="B59" i="7"/>
  <c r="F60" i="1"/>
  <c r="E60" i="1"/>
  <c r="C61" i="1" s="1"/>
  <c r="M61" i="1"/>
  <c r="B60" i="7" l="1"/>
  <c r="D61" i="1"/>
  <c r="A61" i="7"/>
  <c r="F61" i="1"/>
  <c r="E61" i="1"/>
  <c r="C62" i="1" s="1"/>
  <c r="M62" i="1"/>
  <c r="A62" i="7" l="1"/>
  <c r="D62" i="1"/>
  <c r="B61" i="7"/>
  <c r="E62" i="1"/>
  <c r="C63" i="1" s="1"/>
  <c r="F62" i="1"/>
  <c r="M63" i="1"/>
  <c r="A63" i="7" l="1"/>
  <c r="B62" i="7"/>
  <c r="D63" i="1"/>
  <c r="F63" i="1"/>
  <c r="E63" i="1"/>
  <c r="C64" i="1" s="1"/>
  <c r="M64" i="1"/>
  <c r="A64" i="7" l="1"/>
  <c r="B63" i="7"/>
  <c r="D64" i="1"/>
  <c r="F64" i="1"/>
  <c r="E64" i="1"/>
  <c r="C65" i="1" s="1"/>
  <c r="M65" i="1"/>
  <c r="A65" i="7" l="1"/>
  <c r="B64" i="7"/>
  <c r="D65" i="1"/>
  <c r="E65" i="1"/>
  <c r="C66" i="1" s="1"/>
  <c r="F65" i="1"/>
  <c r="M66" i="1"/>
  <c r="A66" i="7" l="1"/>
  <c r="B65" i="7"/>
  <c r="D66" i="1"/>
  <c r="E66" i="1"/>
  <c r="C67" i="1" s="1"/>
  <c r="F66" i="1"/>
  <c r="M67" i="1"/>
  <c r="A67" i="7" l="1"/>
  <c r="B66" i="7"/>
  <c r="D67" i="1"/>
  <c r="F67" i="1"/>
  <c r="E67" i="1"/>
  <c r="C68" i="1" s="1"/>
  <c r="M68" i="1"/>
  <c r="A68" i="7" l="1"/>
  <c r="B67" i="7"/>
  <c r="D68" i="1"/>
  <c r="F68" i="1"/>
  <c r="E68" i="1"/>
  <c r="C69" i="1" s="1"/>
  <c r="M69" i="1"/>
  <c r="A69" i="7" l="1"/>
  <c r="D69" i="1"/>
  <c r="B68" i="7"/>
  <c r="E69" i="1"/>
  <c r="C70" i="1" s="1"/>
  <c r="F69" i="1"/>
  <c r="M70" i="1"/>
  <c r="A70" i="7" l="1"/>
  <c r="B69" i="7"/>
  <c r="D70" i="1"/>
  <c r="E70" i="1"/>
  <c r="C71" i="1" s="1"/>
  <c r="F70" i="1"/>
  <c r="M71" i="1"/>
  <c r="A71" i="7" l="1"/>
  <c r="B70" i="7"/>
  <c r="D71" i="1"/>
  <c r="F71" i="1"/>
  <c r="E71" i="1"/>
  <c r="C72" i="1" s="1"/>
  <c r="M72" i="1"/>
  <c r="A72" i="7" l="1"/>
  <c r="D72" i="1"/>
  <c r="B71" i="7"/>
  <c r="F72" i="1"/>
  <c r="E72" i="1"/>
  <c r="C73" i="1" s="1"/>
  <c r="M73" i="1"/>
  <c r="D73" i="1" l="1"/>
  <c r="B72" i="7"/>
  <c r="A73" i="7"/>
  <c r="F73" i="1"/>
  <c r="E73" i="1"/>
  <c r="C74" i="1" s="1"/>
  <c r="M74" i="1"/>
  <c r="A74" i="7" l="1"/>
  <c r="D74" i="1"/>
  <c r="B73" i="7"/>
  <c r="E74" i="1"/>
  <c r="C75" i="1" s="1"/>
  <c r="F74" i="1"/>
  <c r="M75" i="1"/>
  <c r="A75" i="7" l="1"/>
  <c r="D75" i="1"/>
  <c r="B74" i="7"/>
  <c r="F75" i="1"/>
  <c r="E75" i="1"/>
  <c r="C76" i="1" s="1"/>
  <c r="M76" i="1"/>
  <c r="D76" i="1" l="1"/>
  <c r="B75" i="7"/>
  <c r="A76" i="7"/>
  <c r="F76" i="1"/>
  <c r="E76" i="1"/>
  <c r="C77" i="1" s="1"/>
  <c r="M77" i="1"/>
  <c r="A77" i="7" l="1"/>
  <c r="B76" i="7"/>
  <c r="D77" i="1"/>
  <c r="E77" i="1"/>
  <c r="C78" i="1" s="1"/>
  <c r="F77" i="1"/>
  <c r="M78" i="1"/>
  <c r="A78" i="7" l="1"/>
  <c r="B77" i="7"/>
  <c r="D78" i="1"/>
  <c r="E78" i="1"/>
  <c r="C79" i="1" s="1"/>
  <c r="F78" i="1"/>
  <c r="M79" i="1"/>
  <c r="A79" i="7" l="1"/>
  <c r="B78" i="7"/>
  <c r="D79" i="1"/>
  <c r="F79" i="1"/>
  <c r="E79" i="1"/>
  <c r="C80" i="1" s="1"/>
  <c r="M80" i="1"/>
  <c r="A80" i="7" l="1"/>
  <c r="D80" i="1"/>
  <c r="B79" i="7"/>
  <c r="F80" i="1"/>
  <c r="E80" i="1"/>
  <c r="C81" i="1" s="1"/>
  <c r="M81" i="1"/>
  <c r="A81" i="7" l="1"/>
  <c r="B80" i="7"/>
  <c r="D81" i="1"/>
  <c r="E81" i="1"/>
  <c r="C82" i="1" s="1"/>
  <c r="F81" i="1"/>
  <c r="M82" i="1"/>
  <c r="A82" i="7" l="1"/>
  <c r="D82" i="1"/>
  <c r="B81" i="7"/>
  <c r="E82" i="1"/>
  <c r="C83" i="1" s="1"/>
  <c r="F82" i="1"/>
  <c r="M83" i="1"/>
  <c r="A83" i="7" l="1"/>
  <c r="B82" i="7"/>
  <c r="D83" i="1"/>
  <c r="F83" i="1"/>
  <c r="E83" i="1"/>
  <c r="C84" i="1" s="1"/>
  <c r="M84" i="1"/>
  <c r="A84" i="7" l="1"/>
  <c r="B83" i="7"/>
  <c r="D84" i="1"/>
  <c r="F84" i="1"/>
  <c r="E84" i="1"/>
  <c r="C85" i="1" s="1"/>
  <c r="M85" i="1"/>
  <c r="B84" i="7" l="1"/>
  <c r="D85" i="1"/>
  <c r="A85" i="7"/>
  <c r="E85" i="1"/>
  <c r="C86" i="1" s="1"/>
  <c r="F85" i="1"/>
  <c r="M86" i="1"/>
  <c r="A86" i="7" l="1"/>
  <c r="B85" i="7"/>
  <c r="D86" i="1"/>
  <c r="E86" i="1"/>
  <c r="C87" i="1" s="1"/>
  <c r="F86" i="1"/>
  <c r="M87" i="1"/>
  <c r="A87" i="7" l="1"/>
  <c r="B86" i="7"/>
  <c r="D87" i="1"/>
  <c r="F87" i="1"/>
  <c r="E87" i="1"/>
  <c r="C88" i="1" s="1"/>
  <c r="M88" i="1"/>
  <c r="A88" i="7" l="1"/>
  <c r="B87" i="7"/>
  <c r="D88" i="1"/>
  <c r="F88" i="1"/>
  <c r="E88" i="1"/>
  <c r="C89" i="1" s="1"/>
  <c r="M89" i="1"/>
  <c r="B88" i="7" l="1"/>
  <c r="D89" i="1"/>
  <c r="A89" i="7"/>
  <c r="F89" i="1"/>
  <c r="E89" i="1"/>
  <c r="C90" i="1" s="1"/>
  <c r="M90" i="1"/>
  <c r="A90" i="7" l="1"/>
  <c r="D90" i="1"/>
  <c r="B89" i="7"/>
  <c r="E90" i="1"/>
  <c r="C91" i="1" s="1"/>
  <c r="F90" i="1"/>
  <c r="M91" i="1"/>
  <c r="A91" i="7" l="1"/>
  <c r="D91" i="1"/>
  <c r="B90" i="7"/>
  <c r="F91" i="1"/>
  <c r="E91" i="1"/>
  <c r="C92" i="1" s="1"/>
  <c r="M92" i="1"/>
  <c r="D92" i="1" l="1"/>
  <c r="B91" i="7"/>
  <c r="A92" i="7"/>
  <c r="F92" i="1"/>
  <c r="E92" i="1"/>
  <c r="C93" i="1" s="1"/>
  <c r="M93" i="1"/>
  <c r="A93" i="7" l="1"/>
  <c r="B92" i="7"/>
  <c r="D93" i="1"/>
  <c r="E93" i="1"/>
  <c r="C94" i="1" s="1"/>
  <c r="F93" i="1"/>
  <c r="M94" i="1"/>
  <c r="A94" i="7" l="1"/>
  <c r="D94" i="1"/>
  <c r="B93" i="7"/>
  <c r="E94" i="1"/>
  <c r="C95" i="1" s="1"/>
  <c r="A95" i="7" s="1"/>
  <c r="F94" i="1"/>
  <c r="M95" i="1"/>
  <c r="B94" i="7" l="1"/>
  <c r="D95" i="1"/>
  <c r="B95" i="7" s="1"/>
  <c r="F95" i="1"/>
  <c r="E95" i="1"/>
  <c r="M96" i="1"/>
  <c r="E96" i="1" l="1"/>
  <c r="C97" i="1" s="1"/>
  <c r="F96" i="1"/>
  <c r="M97" i="1"/>
  <c r="D97" i="1" l="1"/>
  <c r="A97" i="7"/>
  <c r="E97" i="1"/>
  <c r="C98" i="1" s="1"/>
  <c r="F97" i="1"/>
  <c r="M98" i="1"/>
  <c r="A98" i="7" l="1"/>
  <c r="D98" i="1"/>
  <c r="B97" i="7"/>
  <c r="E98" i="1"/>
  <c r="C99" i="1" s="1"/>
  <c r="F98" i="1"/>
  <c r="M99" i="1"/>
  <c r="A99" i="7" l="1"/>
  <c r="D99" i="1"/>
  <c r="B98" i="7"/>
  <c r="F99" i="1"/>
  <c r="E99" i="1"/>
  <c r="C100" i="1" s="1"/>
  <c r="M100" i="1"/>
  <c r="A100" i="7" l="1"/>
  <c r="D100" i="1"/>
  <c r="B99" i="7"/>
  <c r="E100" i="1"/>
  <c r="C101" i="1" s="1"/>
  <c r="F100" i="1"/>
  <c r="M101" i="1"/>
  <c r="A101" i="7" l="1"/>
  <c r="B100" i="7"/>
  <c r="D101" i="1"/>
  <c r="F101" i="1"/>
  <c r="E101" i="1"/>
  <c r="C102" i="1" s="1"/>
  <c r="A102" i="7" s="1"/>
  <c r="M102" i="1"/>
  <c r="D102" i="1" l="1"/>
  <c r="B102" i="7" s="1"/>
  <c r="B101" i="7"/>
  <c r="E102" i="1"/>
  <c r="F102" i="1"/>
  <c r="M103" i="1"/>
  <c r="F103" i="1" l="1"/>
  <c r="E103" i="1"/>
  <c r="C104" i="1" s="1"/>
  <c r="M104" i="1"/>
  <c r="D104" i="1" l="1"/>
  <c r="A104" i="7"/>
  <c r="F104" i="1"/>
  <c r="E104" i="1"/>
  <c r="C105" i="1" s="1"/>
  <c r="M105" i="1"/>
  <c r="A105" i="7" l="1"/>
  <c r="D105" i="1"/>
  <c r="B104" i="7"/>
  <c r="E105" i="1"/>
  <c r="C106" i="1" s="1"/>
  <c r="F105" i="1"/>
  <c r="M106" i="1"/>
  <c r="A106" i="7" l="1"/>
  <c r="D106" i="1"/>
  <c r="B105" i="7"/>
  <c r="E106" i="1"/>
  <c r="C107" i="1" s="1"/>
  <c r="F106" i="1"/>
  <c r="M107" i="1"/>
  <c r="A107" i="7" l="1"/>
  <c r="D107" i="1"/>
  <c r="B106" i="7"/>
  <c r="F107" i="1"/>
  <c r="E107" i="1"/>
  <c r="C108" i="1" s="1"/>
  <c r="M108" i="1"/>
  <c r="D108" i="1" l="1"/>
  <c r="B107" i="7"/>
  <c r="A108" i="7"/>
  <c r="E108" i="1"/>
  <c r="C109" i="1" s="1"/>
  <c r="F108" i="1"/>
  <c r="M109" i="1"/>
  <c r="A109" i="7" l="1"/>
  <c r="D109" i="1"/>
  <c r="B108" i="7"/>
  <c r="E109" i="1"/>
  <c r="C110" i="1" s="1"/>
  <c r="F109" i="1"/>
  <c r="M110" i="1"/>
  <c r="A110" i="7" l="1"/>
  <c r="B109" i="7"/>
  <c r="D110" i="1"/>
  <c r="E110" i="1"/>
  <c r="C111" i="1" s="1"/>
  <c r="F110" i="1"/>
  <c r="M111" i="1"/>
  <c r="A111" i="7" l="1"/>
  <c r="D111" i="1"/>
  <c r="B110" i="7"/>
  <c r="F111" i="1"/>
  <c r="E111" i="1"/>
  <c r="C112" i="1" s="1"/>
  <c r="M112" i="1"/>
  <c r="B111" i="7" l="1"/>
  <c r="D112" i="1"/>
  <c r="A112" i="7"/>
  <c r="F112" i="1"/>
  <c r="E112" i="1"/>
  <c r="C113" i="1" s="1"/>
  <c r="M113" i="1"/>
  <c r="A113" i="7" l="1"/>
  <c r="D113" i="1"/>
  <c r="B112" i="7"/>
  <c r="E113" i="1"/>
  <c r="C114" i="1" s="1"/>
  <c r="F113" i="1"/>
  <c r="M114" i="1"/>
  <c r="A114" i="7" l="1"/>
  <c r="D114" i="1"/>
  <c r="B113" i="7"/>
  <c r="E114" i="1"/>
  <c r="C115" i="1" s="1"/>
  <c r="F114" i="1"/>
  <c r="M115" i="1"/>
  <c r="A115" i="7" l="1"/>
  <c r="D115" i="1"/>
  <c r="B114" i="7"/>
  <c r="F115" i="1"/>
  <c r="E115" i="1"/>
  <c r="C116" i="1" s="1"/>
  <c r="M116" i="1"/>
  <c r="B115" i="7" l="1"/>
  <c r="D116" i="1"/>
  <c r="A116" i="7"/>
  <c r="E116" i="1"/>
  <c r="C117" i="1" s="1"/>
  <c r="F116" i="1"/>
  <c r="M117" i="1"/>
  <c r="A117" i="7" l="1"/>
  <c r="D117" i="1"/>
  <c r="B116" i="7"/>
  <c r="E117" i="1"/>
  <c r="C118" i="1" s="1"/>
  <c r="F117" i="1"/>
  <c r="M118" i="1"/>
  <c r="A118" i="7" l="1"/>
  <c r="D118" i="1"/>
  <c r="B117" i="7"/>
  <c r="E118" i="1"/>
  <c r="C119" i="1" s="1"/>
  <c r="F118" i="1"/>
  <c r="M119" i="1"/>
  <c r="A119" i="7" l="1"/>
  <c r="D119" i="1"/>
  <c r="B118" i="7"/>
  <c r="F119" i="1"/>
  <c r="E119" i="1"/>
  <c r="C120" i="1" s="1"/>
  <c r="M120" i="1"/>
  <c r="D120" i="1" l="1"/>
  <c r="B119" i="7"/>
  <c r="A120" i="7"/>
  <c r="E120" i="1"/>
  <c r="C121" i="1" s="1"/>
  <c r="F120" i="1"/>
  <c r="M121" i="1"/>
  <c r="A121" i="7" l="1"/>
  <c r="B120" i="7"/>
  <c r="D121" i="1"/>
  <c r="F121" i="1"/>
  <c r="E121" i="1"/>
  <c r="C122" i="1" s="1"/>
  <c r="M122" i="1"/>
  <c r="D122" i="1" l="1"/>
  <c r="B121" i="7"/>
  <c r="A122" i="7"/>
  <c r="E122" i="1"/>
  <c r="C123" i="1" s="1"/>
  <c r="F122" i="1"/>
  <c r="M123" i="1"/>
  <c r="A123" i="7" l="1"/>
  <c r="B122" i="7"/>
  <c r="D123" i="1"/>
  <c r="F123" i="1"/>
  <c r="E123" i="1"/>
  <c r="C124" i="1" s="1"/>
  <c r="M124" i="1"/>
  <c r="B123" i="7" l="1"/>
  <c r="D124" i="1"/>
  <c r="A124" i="7"/>
  <c r="F124" i="1"/>
  <c r="E124" i="1"/>
  <c r="C125" i="1" s="1"/>
  <c r="M125" i="1"/>
  <c r="A125" i="7" l="1"/>
  <c r="B124" i="7"/>
  <c r="D125" i="1"/>
  <c r="E125" i="1"/>
  <c r="C126" i="1" s="1"/>
  <c r="F125" i="1"/>
  <c r="M126" i="1"/>
  <c r="A126" i="7" l="1"/>
  <c r="B125" i="7"/>
  <c r="D126" i="1"/>
  <c r="E126" i="1"/>
  <c r="C127" i="1" s="1"/>
  <c r="F126" i="1"/>
  <c r="M127" i="1"/>
  <c r="A127" i="7" l="1"/>
  <c r="D127" i="1"/>
  <c r="B126" i="7"/>
  <c r="F127" i="1"/>
  <c r="E127" i="1"/>
  <c r="C128" i="1" s="1"/>
  <c r="M128" i="1"/>
  <c r="B127" i="7" l="1"/>
  <c r="D128" i="1"/>
  <c r="A128" i="7"/>
  <c r="E128" i="1"/>
  <c r="C129" i="1" s="1"/>
  <c r="F128" i="1"/>
  <c r="M129" i="1"/>
  <c r="A129" i="7" l="1"/>
  <c r="B128" i="7"/>
  <c r="D129" i="1"/>
  <c r="F129" i="1"/>
  <c r="E129" i="1"/>
  <c r="C130" i="1" s="1"/>
  <c r="M130" i="1"/>
  <c r="B129" i="7" l="1"/>
  <c r="D130" i="1"/>
  <c r="A130" i="7"/>
  <c r="E130" i="1"/>
  <c r="C131" i="1" s="1"/>
  <c r="F130" i="1"/>
  <c r="M131" i="1"/>
  <c r="A131" i="7" l="1"/>
  <c r="B130" i="7"/>
  <c r="D131" i="1"/>
  <c r="F131" i="1"/>
  <c r="E131" i="1"/>
  <c r="C132" i="1" s="1"/>
  <c r="M132" i="1"/>
  <c r="D132" i="1" l="1"/>
  <c r="B131" i="7"/>
  <c r="A132" i="7"/>
  <c r="E132" i="1"/>
  <c r="C133" i="1" s="1"/>
  <c r="F132" i="1"/>
  <c r="M133" i="1"/>
  <c r="A133" i="7" l="1"/>
  <c r="B132" i="7"/>
  <c r="D133" i="1"/>
  <c r="E133" i="1"/>
  <c r="C134" i="1" s="1"/>
  <c r="F133" i="1"/>
  <c r="M134" i="1"/>
  <c r="A134" i="7" l="1"/>
  <c r="B133" i="7"/>
  <c r="D134" i="1"/>
  <c r="E134" i="1"/>
  <c r="C135" i="1" s="1"/>
  <c r="F134" i="1"/>
  <c r="M135" i="1"/>
  <c r="A135" i="7" l="1"/>
  <c r="B134" i="7"/>
  <c r="D135" i="1"/>
  <c r="F135" i="1"/>
  <c r="E135" i="1"/>
  <c r="C136" i="1" s="1"/>
  <c r="M136" i="1"/>
  <c r="A136" i="7" l="1"/>
  <c r="B135" i="7"/>
  <c r="D136" i="1"/>
  <c r="F136" i="1"/>
  <c r="E136" i="1"/>
  <c r="C137" i="1" s="1"/>
  <c r="M137" i="1"/>
  <c r="A137" i="7" l="1"/>
  <c r="B136" i="7"/>
  <c r="D137" i="1"/>
  <c r="E137" i="1"/>
  <c r="C138" i="1" s="1"/>
  <c r="F137" i="1"/>
  <c r="M138" i="1"/>
  <c r="A138" i="7" l="1"/>
  <c r="D138" i="1"/>
  <c r="B137" i="7"/>
  <c r="E138" i="1"/>
  <c r="C139" i="1" s="1"/>
  <c r="F138" i="1"/>
  <c r="M139" i="1"/>
  <c r="A139" i="7" l="1"/>
  <c r="D139" i="1"/>
  <c r="B138" i="7"/>
  <c r="F139" i="1"/>
  <c r="E139" i="1"/>
  <c r="C140" i="1" s="1"/>
  <c r="M140" i="1"/>
  <c r="A140" i="7" l="1"/>
  <c r="D140" i="1"/>
  <c r="B139" i="7"/>
  <c r="E140" i="1"/>
  <c r="C141" i="1" s="1"/>
  <c r="F140" i="1"/>
  <c r="M141" i="1"/>
  <c r="A141" i="7" l="1"/>
  <c r="B140" i="7"/>
  <c r="D141" i="1"/>
  <c r="F141" i="1"/>
  <c r="E141" i="1"/>
  <c r="C142" i="1" s="1"/>
  <c r="M142" i="1"/>
  <c r="A142" i="7" l="1"/>
  <c r="D142" i="1"/>
  <c r="B141" i="7"/>
  <c r="E142" i="1"/>
  <c r="C143" i="1" s="1"/>
  <c r="F142" i="1"/>
  <c r="M143" i="1"/>
  <c r="A143" i="7" l="1"/>
  <c r="D143" i="1"/>
  <c r="B142" i="7"/>
  <c r="F143" i="1"/>
  <c r="E143" i="1"/>
  <c r="C144" i="1" s="1"/>
  <c r="M144" i="1"/>
  <c r="A144" i="7" l="1"/>
  <c r="D144" i="1"/>
  <c r="B143" i="7"/>
  <c r="F144" i="1"/>
  <c r="E144" i="1"/>
  <c r="C145" i="1" s="1"/>
  <c r="M145" i="1"/>
  <c r="A145" i="7" l="1"/>
  <c r="D145" i="1"/>
  <c r="B144" i="7"/>
  <c r="E145" i="1"/>
  <c r="C146" i="1" s="1"/>
  <c r="F145" i="1"/>
  <c r="M146" i="1"/>
  <c r="A146" i="7" l="1"/>
  <c r="D146" i="1"/>
  <c r="B145" i="7"/>
  <c r="E146" i="1"/>
  <c r="C147" i="1" s="1"/>
  <c r="F146" i="1"/>
  <c r="M147" i="1"/>
  <c r="A147" i="7" l="1"/>
  <c r="D147" i="1"/>
  <c r="B146" i="7"/>
  <c r="F147" i="1"/>
  <c r="E147" i="1"/>
  <c r="C148" i="1" s="1"/>
  <c r="M148" i="1"/>
  <c r="A148" i="7" l="1"/>
  <c r="D148" i="1"/>
  <c r="B147" i="7"/>
  <c r="E148" i="1"/>
  <c r="C149" i="1" s="1"/>
  <c r="F148" i="1"/>
  <c r="M149" i="1"/>
  <c r="A149" i="7" l="1"/>
  <c r="B148" i="7"/>
  <c r="D149" i="1"/>
  <c r="F149" i="1"/>
  <c r="E149" i="1"/>
  <c r="C150" i="1" s="1"/>
  <c r="M150" i="1"/>
  <c r="A150" i="7" l="1"/>
  <c r="B149" i="7"/>
  <c r="D150" i="1"/>
  <c r="E150" i="1"/>
  <c r="C151" i="1" s="1"/>
  <c r="F150" i="1"/>
  <c r="M151" i="1"/>
  <c r="B150" i="7" l="1"/>
  <c r="D151" i="1"/>
  <c r="A151" i="7"/>
  <c r="F151" i="1"/>
  <c r="E151" i="1"/>
  <c r="C152" i="1" s="1"/>
  <c r="M152" i="1"/>
  <c r="A152" i="7" l="1"/>
  <c r="D152" i="1"/>
  <c r="B151" i="7"/>
  <c r="F152" i="1"/>
  <c r="E152" i="1"/>
  <c r="C153" i="1" s="1"/>
  <c r="M153" i="1"/>
  <c r="A153" i="7" l="1"/>
  <c r="B152" i="7"/>
  <c r="D153" i="1"/>
  <c r="F153" i="1"/>
  <c r="E153" i="1"/>
  <c r="C154" i="1" s="1"/>
  <c r="M154" i="1"/>
  <c r="A154" i="7" l="1"/>
  <c r="B153" i="7"/>
  <c r="D154" i="1"/>
  <c r="E154" i="1"/>
  <c r="C155" i="1" s="1"/>
  <c r="F154" i="1"/>
  <c r="M155" i="1"/>
  <c r="B154" i="7" l="1"/>
  <c r="D155" i="1"/>
  <c r="A155" i="7"/>
  <c r="F155" i="1"/>
  <c r="E155" i="1"/>
  <c r="C156" i="1" s="1"/>
  <c r="M156" i="1"/>
  <c r="D156" i="1" l="1"/>
  <c r="B155" i="7"/>
  <c r="A156" i="7"/>
  <c r="E156" i="1"/>
  <c r="C157" i="1" s="1"/>
  <c r="A157" i="7" s="1"/>
  <c r="F156" i="1"/>
  <c r="M157" i="1"/>
  <c r="B156" i="7" l="1"/>
  <c r="D157" i="1"/>
  <c r="B157" i="7" s="1"/>
  <c r="E157" i="1"/>
  <c r="F157" i="1"/>
  <c r="M158" i="1"/>
  <c r="F158" i="1" l="1"/>
  <c r="M159" i="1"/>
  <c r="E158" i="1"/>
  <c r="C159" i="1" s="1"/>
  <c r="D159" i="1" l="1"/>
  <c r="A159" i="7"/>
  <c r="M160" i="1"/>
  <c r="F159" i="1"/>
  <c r="E159" i="1"/>
  <c r="C160" i="1" s="1"/>
  <c r="A160" i="7" l="1"/>
  <c r="D160" i="1"/>
  <c r="B159" i="7"/>
  <c r="E160" i="1"/>
  <c r="C161" i="1" s="1"/>
  <c r="M161" i="1"/>
  <c r="F160" i="1"/>
  <c r="A161" i="7" l="1"/>
  <c r="D161" i="1"/>
  <c r="B160" i="7"/>
  <c r="M162" i="1"/>
  <c r="E161" i="1"/>
  <c r="F161" i="1"/>
  <c r="C162" i="1" l="1"/>
  <c r="A162" i="7" s="1"/>
  <c r="B161" i="7"/>
  <c r="M163" i="1"/>
  <c r="E162" i="1"/>
  <c r="F162" i="1"/>
  <c r="C163" i="1" l="1"/>
  <c r="A163" i="7" s="1"/>
  <c r="D162" i="1"/>
  <c r="E163" i="1"/>
  <c r="M164" i="1"/>
  <c r="F163" i="1"/>
  <c r="D163" i="1" l="1"/>
  <c r="B163" i="7" s="1"/>
  <c r="C164" i="1"/>
  <c r="A164" i="7" s="1"/>
  <c r="B162" i="7"/>
  <c r="E164" i="1"/>
  <c r="C165" i="1" s="1"/>
  <c r="F164" i="1"/>
  <c r="M165" i="1"/>
  <c r="D164" i="1" l="1"/>
  <c r="D165" i="1" s="1"/>
  <c r="A165" i="7"/>
  <c r="E165" i="1"/>
  <c r="C166" i="1" s="1"/>
  <c r="F165" i="1"/>
  <c r="M166" i="1"/>
  <c r="B164" i="7" l="1"/>
  <c r="A166" i="7"/>
  <c r="D166" i="1"/>
  <c r="B165" i="7"/>
  <c r="M167" i="1"/>
  <c r="E166" i="1"/>
  <c r="F166" i="1"/>
  <c r="C167" i="1" l="1"/>
  <c r="A167" i="7" s="1"/>
  <c r="B166" i="7"/>
  <c r="M168" i="1"/>
  <c r="E167" i="1"/>
  <c r="F167" i="1"/>
  <c r="C168" i="1" l="1"/>
  <c r="A168" i="7" s="1"/>
  <c r="D167" i="1"/>
  <c r="B167" i="7" s="1"/>
  <c r="M169" i="1"/>
  <c r="E168" i="1"/>
  <c r="F168" i="1"/>
  <c r="D168" i="1" l="1"/>
  <c r="B168" i="7" s="1"/>
  <c r="C169" i="1"/>
  <c r="A169" i="7" s="1"/>
  <c r="F169" i="1"/>
  <c r="E169" i="1"/>
  <c r="M170" i="1"/>
  <c r="D169" i="1" l="1"/>
  <c r="B169" i="7" s="1"/>
  <c r="C170" i="1"/>
  <c r="A170" i="7" s="1"/>
  <c r="E170" i="1"/>
  <c r="M171" i="1"/>
  <c r="F170" i="1"/>
  <c r="D170" i="1" l="1"/>
  <c r="C171" i="1"/>
  <c r="A171" i="7" s="1"/>
  <c r="E171" i="1"/>
  <c r="F171" i="1"/>
  <c r="M172" i="1"/>
  <c r="D171" i="1" l="1"/>
  <c r="B171" i="7" s="1"/>
  <c r="B170" i="7"/>
  <c r="C172" i="1"/>
  <c r="A172" i="7" s="1"/>
  <c r="M173" i="1"/>
  <c r="F172" i="1"/>
  <c r="E172" i="1"/>
  <c r="D172" i="1" l="1"/>
  <c r="B172" i="7" s="1"/>
  <c r="C173" i="1"/>
  <c r="A173" i="7" s="1"/>
  <c r="F173" i="1"/>
  <c r="E173" i="1"/>
  <c r="M174" i="1"/>
  <c r="D173" i="1" l="1"/>
  <c r="B173" i="7" s="1"/>
  <c r="C174" i="1"/>
  <c r="A174" i="7" s="1"/>
  <c r="M175" i="1"/>
  <c r="E174" i="1"/>
  <c r="F174" i="1"/>
  <c r="C175" i="1" l="1"/>
  <c r="A175" i="7" s="1"/>
  <c r="D174" i="1"/>
  <c r="E175" i="1"/>
  <c r="F175" i="1"/>
  <c r="M176" i="1"/>
  <c r="D175" i="1" l="1"/>
  <c r="B175" i="7" s="1"/>
  <c r="B174" i="7"/>
  <c r="C176" i="1"/>
  <c r="A176" i="7" s="1"/>
  <c r="E176" i="1"/>
  <c r="F176" i="1"/>
  <c r="M177" i="1"/>
  <c r="D176" i="1" l="1"/>
  <c r="C177" i="1"/>
  <c r="A177" i="7" s="1"/>
  <c r="M178" i="1"/>
  <c r="F177" i="1"/>
  <c r="E177" i="1"/>
  <c r="D177" i="1" l="1"/>
  <c r="B177" i="7" s="1"/>
  <c r="B176" i="7"/>
  <c r="C178" i="1"/>
  <c r="A178" i="7" s="1"/>
  <c r="M179" i="1"/>
  <c r="E178" i="1"/>
  <c r="F178" i="1"/>
  <c r="C179" i="1" l="1"/>
  <c r="D178" i="1"/>
  <c r="D179" i="1" s="1"/>
  <c r="A179" i="7"/>
  <c r="M180" i="1"/>
  <c r="E179" i="1"/>
  <c r="F179" i="1"/>
  <c r="B178" i="7" l="1"/>
  <c r="C180" i="1"/>
  <c r="A180" i="7" s="1"/>
  <c r="B179" i="7"/>
  <c r="E180" i="1"/>
  <c r="F180" i="1"/>
  <c r="M181" i="1"/>
  <c r="D180" i="1" l="1"/>
  <c r="C181" i="1"/>
  <c r="A181" i="7" s="1"/>
  <c r="F181" i="1"/>
  <c r="E181" i="1"/>
  <c r="M182" i="1"/>
  <c r="D181" i="1" l="1"/>
  <c r="B181" i="7" s="1"/>
  <c r="B180" i="7"/>
  <c r="C182" i="1"/>
  <c r="D182" i="1" s="1"/>
  <c r="M183" i="1"/>
  <c r="E182" i="1"/>
  <c r="F182" i="1"/>
  <c r="C183" i="1" l="1"/>
  <c r="D183" i="1" s="1"/>
  <c r="A182" i="7"/>
  <c r="B182" i="7"/>
  <c r="M184" i="1"/>
  <c r="E183" i="1"/>
  <c r="F183" i="1"/>
  <c r="A183" i="7" l="1"/>
  <c r="C184" i="1"/>
  <c r="A184" i="7" s="1"/>
  <c r="B183" i="7"/>
  <c r="E184" i="1"/>
  <c r="F184" i="1"/>
  <c r="M185" i="1"/>
  <c r="D184" i="1" l="1"/>
  <c r="C185" i="1"/>
  <c r="A185" i="7" s="1"/>
  <c r="E185" i="1"/>
  <c r="F185" i="1"/>
  <c r="M186" i="1"/>
  <c r="D185" i="1" l="1"/>
  <c r="B185" i="7" s="1"/>
  <c r="B184" i="7"/>
  <c r="C186" i="1"/>
  <c r="D186" i="1" s="1"/>
  <c r="M187" i="1"/>
  <c r="F186" i="1"/>
  <c r="E186" i="1"/>
  <c r="C187" i="1" l="1"/>
  <c r="A187" i="7" s="1"/>
  <c r="A186" i="7"/>
  <c r="D187" i="1"/>
  <c r="B186" i="7"/>
  <c r="M188" i="1"/>
  <c r="F187" i="1"/>
  <c r="E187" i="1"/>
  <c r="C188" i="1" s="1"/>
  <c r="A188" i="7" l="1"/>
  <c r="D188" i="1"/>
  <c r="B187" i="7"/>
  <c r="M189" i="1"/>
  <c r="E188" i="1"/>
  <c r="F188" i="1"/>
  <c r="C189" i="1" l="1"/>
  <c r="A189" i="7" s="1"/>
  <c r="B188" i="7"/>
  <c r="M190" i="1"/>
  <c r="F189" i="1"/>
  <c r="E189" i="1"/>
  <c r="C190" i="1" l="1"/>
  <c r="A190" i="7" s="1"/>
  <c r="D189" i="1"/>
  <c r="B189" i="7" s="1"/>
  <c r="M191" i="1"/>
  <c r="E190" i="1"/>
  <c r="F190" i="1"/>
  <c r="D190" i="1" l="1"/>
  <c r="B190" i="7" s="1"/>
  <c r="C191" i="1"/>
  <c r="A191" i="7" s="1"/>
  <c r="E191" i="1"/>
  <c r="F191" i="1"/>
  <c r="M192" i="1"/>
  <c r="D191" i="1" l="1"/>
  <c r="C192" i="1"/>
  <c r="A192" i="7" s="1"/>
  <c r="M193" i="1"/>
  <c r="E192" i="1"/>
  <c r="F192" i="1"/>
  <c r="D192" i="1" l="1"/>
  <c r="B192" i="7" s="1"/>
  <c r="B191" i="7"/>
  <c r="C193" i="1"/>
  <c r="A193" i="7" s="1"/>
  <c r="M194" i="1"/>
  <c r="F193" i="1"/>
  <c r="E193" i="1"/>
  <c r="C194" i="1" l="1"/>
  <c r="D193" i="1"/>
  <c r="D194" i="1" s="1"/>
  <c r="A194" i="7"/>
  <c r="E194" i="1"/>
  <c r="C195" i="1" s="1"/>
  <c r="F194" i="1"/>
  <c r="M195" i="1"/>
  <c r="B193" i="7" l="1"/>
  <c r="A195" i="7"/>
  <c r="B194" i="7"/>
  <c r="D195" i="1"/>
  <c r="M196" i="1"/>
  <c r="E195" i="1"/>
  <c r="F195" i="1"/>
  <c r="C196" i="1" l="1"/>
  <c r="A196" i="7" s="1"/>
  <c r="B195" i="7"/>
  <c r="E196" i="1"/>
  <c r="M197" i="1"/>
  <c r="F196" i="1"/>
  <c r="C197" i="1" l="1"/>
  <c r="A197" i="7" s="1"/>
  <c r="D196" i="1"/>
  <c r="F197" i="1"/>
  <c r="E197" i="1"/>
  <c r="M198" i="1"/>
  <c r="D197" i="1" l="1"/>
  <c r="B197" i="7" s="1"/>
  <c r="B196" i="7"/>
  <c r="C198" i="1"/>
  <c r="A198" i="7" s="1"/>
  <c r="M199" i="1"/>
  <c r="F198" i="1"/>
  <c r="E198" i="1"/>
  <c r="C199" i="1" l="1"/>
  <c r="A199" i="7" s="1"/>
  <c r="D198" i="1"/>
  <c r="B198" i="7" s="1"/>
  <c r="E199" i="1"/>
  <c r="F199" i="1"/>
  <c r="M200" i="1"/>
  <c r="C200" i="1" l="1"/>
  <c r="A200" i="7" s="1"/>
  <c r="D199" i="1"/>
  <c r="E200" i="1"/>
  <c r="F200" i="1"/>
  <c r="M201" i="1"/>
  <c r="C201" i="1" l="1"/>
  <c r="D200" i="1"/>
  <c r="B200" i="7" s="1"/>
  <c r="B199" i="7"/>
  <c r="M202" i="1"/>
  <c r="F201" i="1"/>
  <c r="E201" i="1"/>
  <c r="C202" i="1" s="1"/>
  <c r="D201" i="1" l="1"/>
  <c r="D202" i="1" s="1"/>
  <c r="A201" i="7"/>
  <c r="A202" i="7"/>
  <c r="M203" i="1"/>
  <c r="E202" i="1"/>
  <c r="F202" i="1"/>
  <c r="B201" i="7" l="1"/>
  <c r="C203" i="1"/>
  <c r="A203" i="7" s="1"/>
  <c r="B202" i="7"/>
  <c r="E203" i="1"/>
  <c r="F203" i="1"/>
  <c r="M204" i="1"/>
  <c r="D203" i="1" l="1"/>
  <c r="C204" i="1"/>
  <c r="A204" i="7" s="1"/>
  <c r="E204" i="1"/>
  <c r="F204" i="1"/>
  <c r="M205" i="1"/>
  <c r="D204" i="1" l="1"/>
  <c r="B204" i="7" s="1"/>
  <c r="B203" i="7"/>
  <c r="C205" i="1"/>
  <c r="A205" i="7" s="1"/>
  <c r="F205" i="1"/>
  <c r="M206" i="1"/>
  <c r="E205" i="1"/>
  <c r="C206" i="1" s="1"/>
  <c r="D205" i="1" l="1"/>
  <c r="D206" i="1" s="1"/>
  <c r="A206" i="7"/>
  <c r="M207" i="1"/>
  <c r="E206" i="1"/>
  <c r="F206" i="1"/>
  <c r="B205" i="7" l="1"/>
  <c r="C207" i="1"/>
  <c r="D207" i="1" s="1"/>
  <c r="B206" i="7"/>
  <c r="E207" i="1"/>
  <c r="F207" i="1"/>
  <c r="M208" i="1"/>
  <c r="A207" i="7" l="1"/>
  <c r="C208" i="1"/>
  <c r="A208" i="7" s="1"/>
  <c r="B207" i="7"/>
  <c r="M209" i="1"/>
  <c r="E208" i="1"/>
  <c r="F208" i="1"/>
  <c r="D208" i="1" l="1"/>
  <c r="B208" i="7" s="1"/>
  <c r="C209" i="1"/>
  <c r="A209" i="7" s="1"/>
  <c r="F209" i="1"/>
  <c r="E209" i="1"/>
  <c r="M210" i="1"/>
  <c r="D209" i="1" l="1"/>
  <c r="B209" i="7" s="1"/>
  <c r="C210" i="1"/>
  <c r="A210" i="7" s="1"/>
  <c r="M211" i="1"/>
  <c r="E210" i="1"/>
  <c r="F210" i="1"/>
  <c r="C211" i="1" l="1"/>
  <c r="D210" i="1"/>
  <c r="D211" i="1" s="1"/>
  <c r="A211" i="7"/>
  <c r="M212" i="1"/>
  <c r="E211" i="1"/>
  <c r="F211" i="1"/>
  <c r="B210" i="7" l="1"/>
  <c r="C212" i="1"/>
  <c r="D212" i="1" s="1"/>
  <c r="B211" i="7"/>
  <c r="E212" i="1"/>
  <c r="F212" i="1"/>
  <c r="M213" i="1"/>
  <c r="A212" i="7" l="1"/>
  <c r="C213" i="1"/>
  <c r="D213" i="1" s="1"/>
  <c r="B212" i="7"/>
  <c r="M214" i="1"/>
  <c r="F213" i="1"/>
  <c r="E213" i="1"/>
  <c r="C214" i="1" l="1"/>
  <c r="A213" i="7"/>
  <c r="A214" i="7"/>
  <c r="B213" i="7"/>
  <c r="D214" i="1"/>
  <c r="E214" i="1"/>
  <c r="F214" i="1"/>
  <c r="M215" i="1"/>
  <c r="C215" i="1" l="1"/>
  <c r="A215" i="7" s="1"/>
  <c r="B214" i="7"/>
  <c r="E215" i="1"/>
  <c r="F215" i="1"/>
  <c r="M216" i="1"/>
  <c r="D215" i="1" l="1"/>
  <c r="B215" i="7" s="1"/>
  <c r="C216" i="1"/>
  <c r="A216" i="7" s="1"/>
  <c r="M217" i="1"/>
  <c r="E216" i="1"/>
  <c r="F216" i="1"/>
  <c r="C217" i="1" l="1"/>
  <c r="D216" i="1"/>
  <c r="D217" i="1" s="1"/>
  <c r="A217" i="7"/>
  <c r="F217" i="1"/>
  <c r="E217" i="1"/>
  <c r="M218" i="1"/>
  <c r="B216" i="7" l="1"/>
  <c r="C218" i="1"/>
  <c r="A218" i="7" s="1"/>
  <c r="B217" i="7"/>
  <c r="M219" i="1"/>
  <c r="E218" i="1"/>
  <c r="F218" i="1"/>
  <c r="C219" i="1" l="1"/>
  <c r="D218" i="1"/>
  <c r="B218" i="7" s="1"/>
  <c r="A219" i="7"/>
  <c r="M220" i="1"/>
  <c r="E219" i="1"/>
  <c r="F219" i="1"/>
  <c r="D219" i="1" l="1"/>
  <c r="C220" i="1"/>
  <c r="D220" i="1" s="1"/>
  <c r="B219" i="7"/>
  <c r="E220" i="1"/>
  <c r="M221" i="1"/>
  <c r="F220" i="1"/>
  <c r="A220" i="7" l="1"/>
  <c r="C221" i="1"/>
  <c r="A221" i="7" s="1"/>
  <c r="D221" i="1"/>
  <c r="B220" i="7"/>
  <c r="M222" i="1"/>
  <c r="F221" i="1"/>
  <c r="E221" i="1"/>
  <c r="C222" i="1" s="1"/>
  <c r="A222" i="7" l="1"/>
  <c r="B221" i="7"/>
  <c r="D222" i="1"/>
  <c r="M223" i="1"/>
  <c r="E222" i="1"/>
  <c r="F222" i="1"/>
  <c r="C223" i="1" l="1"/>
  <c r="A223" i="7" s="1"/>
  <c r="B222" i="7"/>
  <c r="E223" i="1"/>
  <c r="F223" i="1"/>
  <c r="M224" i="1"/>
  <c r="D223" i="1" l="1"/>
  <c r="B223" i="7" s="1"/>
  <c r="C224" i="1"/>
  <c r="A224" i="7" s="1"/>
  <c r="E224" i="1"/>
  <c r="F224" i="1"/>
  <c r="M225" i="1"/>
  <c r="D224" i="1" l="1"/>
  <c r="B224" i="7" s="1"/>
  <c r="C225" i="1"/>
  <c r="A225" i="7" s="1"/>
  <c r="F225" i="1"/>
  <c r="M226" i="1"/>
  <c r="E225" i="1"/>
  <c r="C226" i="1" l="1"/>
  <c r="A226" i="7" s="1"/>
  <c r="D225" i="1"/>
  <c r="B225" i="7" s="1"/>
  <c r="M227" i="1"/>
  <c r="F226" i="1"/>
  <c r="E226" i="1"/>
  <c r="D226" i="1" l="1"/>
  <c r="B226" i="7" s="1"/>
  <c r="C227" i="1"/>
  <c r="A227" i="7" s="1"/>
  <c r="E227" i="1"/>
  <c r="F227" i="1"/>
  <c r="M228" i="1"/>
  <c r="D227" i="1" l="1"/>
  <c r="B227" i="7" s="1"/>
  <c r="C228" i="1"/>
  <c r="A228" i="7" s="1"/>
  <c r="E228" i="1"/>
  <c r="F228" i="1"/>
  <c r="M229" i="1"/>
  <c r="D228" i="1" l="1"/>
  <c r="B228" i="7" s="1"/>
  <c r="C229" i="1"/>
  <c r="A229" i="7" s="1"/>
  <c r="M230" i="1"/>
  <c r="F229" i="1"/>
  <c r="E229" i="1"/>
  <c r="D229" i="1" l="1"/>
  <c r="B229" i="7" s="1"/>
  <c r="C230" i="1"/>
  <c r="M231" i="1"/>
  <c r="F230" i="1"/>
  <c r="E230" i="1"/>
  <c r="D230" i="1" l="1"/>
  <c r="B230" i="7" s="1"/>
  <c r="A230" i="7"/>
  <c r="C231" i="1"/>
  <c r="A231" i="7" s="1"/>
  <c r="M232" i="1"/>
  <c r="E231" i="1"/>
  <c r="F231" i="1"/>
  <c r="D231" i="1" l="1"/>
  <c r="B231" i="7" s="1"/>
  <c r="C232" i="1"/>
  <c r="E232" i="1"/>
  <c r="M233" i="1"/>
  <c r="F232" i="1"/>
  <c r="D232" i="1" l="1"/>
  <c r="B232" i="7" s="1"/>
  <c r="C233" i="1"/>
  <c r="A233" i="7" s="1"/>
  <c r="A232" i="7"/>
  <c r="F233" i="1"/>
  <c r="E233" i="1"/>
  <c r="M234" i="1"/>
  <c r="D233" i="1" l="1"/>
  <c r="B233" i="7" s="1"/>
  <c r="C234" i="1"/>
  <c r="A234" i="7" s="1"/>
  <c r="E234" i="1"/>
  <c r="F234" i="1"/>
  <c r="M235" i="1"/>
  <c r="D234" i="1" l="1"/>
  <c r="B234" i="7" s="1"/>
  <c r="C235" i="1"/>
  <c r="A235" i="7" s="1"/>
  <c r="E235" i="1"/>
  <c r="F235" i="1"/>
  <c r="M236" i="1"/>
  <c r="D235" i="1" l="1"/>
  <c r="B235" i="7" s="1"/>
  <c r="C236" i="1"/>
  <c r="A236" i="7" s="1"/>
  <c r="E236" i="1"/>
  <c r="F236" i="1"/>
  <c r="M237" i="1"/>
  <c r="D236" i="1" l="1"/>
  <c r="B236" i="7" s="1"/>
  <c r="C237" i="1"/>
  <c r="A237" i="7" s="1"/>
  <c r="E237" i="1"/>
  <c r="F237" i="1"/>
  <c r="M238" i="1"/>
  <c r="D237" i="1" l="1"/>
  <c r="B237" i="7" s="1"/>
  <c r="C238" i="1"/>
  <c r="A238" i="7" s="1"/>
  <c r="E238" i="1"/>
  <c r="F238" i="1"/>
  <c r="D238" i="1" l="1"/>
  <c r="B238" i="7" s="1"/>
</calcChain>
</file>

<file path=xl/comments1.xml><?xml version="1.0" encoding="utf-8"?>
<comments xmlns="http://schemas.openxmlformats.org/spreadsheetml/2006/main">
  <authors>
    <author>Alan Madill</author>
  </authors>
  <commentList>
    <comment ref="C35" authorId="0">
      <text>
        <r>
          <rPr>
            <b/>
            <sz val="9"/>
            <color indexed="81"/>
            <rFont val="Tahoma"/>
            <family val="2"/>
          </rPr>
          <t>Alan Madill:</t>
        </r>
        <r>
          <rPr>
            <sz val="9"/>
            <color indexed="81"/>
            <rFont val="Tahoma"/>
            <family val="2"/>
          </rPr>
          <t xml:space="preserve">
Formula that takes altitude into account.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>Alan Madill:</t>
        </r>
        <r>
          <rPr>
            <sz val="9"/>
            <color indexed="81"/>
            <rFont val="Tahoma"/>
            <family val="2"/>
          </rPr>
          <t xml:space="preserve">
Formula before I discovered the RADIAN and DEGREE functions :-)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Alan Madill:</t>
        </r>
        <r>
          <rPr>
            <sz val="9"/>
            <color indexed="81"/>
            <rFont val="Tahoma"/>
            <family val="2"/>
          </rPr>
          <t xml:space="preserve">
Formula with DEGREES and RADIANS function.</t>
        </r>
      </text>
    </comment>
  </commentList>
</comments>
</file>

<file path=xl/connections.xml><?xml version="1.0" encoding="utf-8"?>
<connections xmlns="http://schemas.openxmlformats.org/spreadsheetml/2006/main">
  <connection id="1" name="Connection" type="4" refreshedVersion="4" background="1" saveData="1">
    <webPr sourceData="1" parsePre="1" consecutive="1" xl2000="1" url="http://flightaware.com/live/flight/MAS370/history/20140307/1635Z/WMKK/ZBAA/tracklog" htmlTables="1">
      <tables count="1">
        <s v="tracklogTable"/>
      </tables>
    </webPr>
  </connection>
</connections>
</file>

<file path=xl/sharedStrings.xml><?xml version="1.0" encoding="utf-8"?>
<sst xmlns="http://schemas.openxmlformats.org/spreadsheetml/2006/main" count="1476" uniqueCount="126">
  <si>
    <t>Time</t>
  </si>
  <si>
    <t>Orientation</t>
  </si>
  <si>
    <t>Groundspeed</t>
  </si>
  <si>
    <t>Altitude</t>
  </si>
  <si>
    <t>Reporting Facility</t>
  </si>
  <si>
    <t>Latitude</t>
  </si>
  <si>
    <t>Longitude</t>
  </si>
  <si>
    <t>Course</t>
  </si>
  <si>
    <t>Direction</t>
  </si>
  <si>
    <t>KTS</t>
  </si>
  <si>
    <t>km/h</t>
  </si>
  <si>
    <t>feet</t>
  </si>
  <si>
    <t>Location/Type</t>
  </si>
  <si>
    <t>333°</t>
  </si>
  <si>
    <t>FlightAware ADS-B (WMKK / KUL)</t>
  </si>
  <si>
    <t>24°</t>
  </si>
  <si>
    <t>26°</t>
  </si>
  <si>
    <t>FlightAware ADS-B (WMKF)</t>
  </si>
  <si>
    <t>27°</t>
  </si>
  <si>
    <t>FlightAware ADS-B (WMSA / SZB)</t>
  </si>
  <si>
    <t>25°</t>
  </si>
  <si>
    <t>FlightAware ADS-B (WMKP / PEN)</t>
  </si>
  <si>
    <t>North</t>
  </si>
  <si>
    <t>UTC</t>
  </si>
  <si>
    <t>Parked</t>
  </si>
  <si>
    <t>BFO</t>
  </si>
  <si>
    <t>Meters</t>
  </si>
  <si>
    <t>Rate (ft/min)</t>
  </si>
  <si>
    <t>Rate (km/hr)</t>
  </si>
  <si>
    <t>Climb</t>
  </si>
  <si>
    <t>UTM</t>
  </si>
  <si>
    <t>Position (dd.dddd)</t>
  </si>
  <si>
    <t>IGARI</t>
  </si>
  <si>
    <t>IGARI http://en.wikipedia.org/wiki/Malaysia_Airlines_Flight_370</t>
  </si>
  <si>
    <t>Last ACARS</t>
  </si>
  <si>
    <t>Last voice contact</t>
  </si>
  <si>
    <t>BFO point</t>
  </si>
  <si>
    <t>Distance</t>
  </si>
  <si>
    <t>Tot km</t>
  </si>
  <si>
    <t>Last military contact "320" km NW Penang</t>
  </si>
  <si>
    <t>http://en.wikipedia.org/wiki/Malaysia_Airlines_Flight_370</t>
  </si>
  <si>
    <t>First automated ping</t>
  </si>
  <si>
    <t>Second automated ping</t>
  </si>
  <si>
    <t>Last automated ping</t>
  </si>
  <si>
    <t>Elapsed time</t>
  </si>
  <si>
    <t>Hours</t>
  </si>
  <si>
    <t>Zone</t>
  </si>
  <si>
    <t>48N</t>
  </si>
  <si>
    <t>47N</t>
  </si>
  <si>
    <t>NNE</t>
  </si>
  <si>
    <t>NW</t>
  </si>
  <si>
    <t>IGRIX tot 1771km 497km past GIVAL</t>
  </si>
  <si>
    <t xml:space="preserve">GIVAL tot 1274km 101 km past VAMPI </t>
  </si>
  <si>
    <t>VAMPI tot 1173 km 668 km past IGARI</t>
  </si>
  <si>
    <t>LAGOG 2065km tot 294km past IGRIX</t>
  </si>
  <si>
    <t>to trench initial bearing 170.5 FB 168.5 5028km</t>
  </si>
  <si>
    <t>Trench total distance 7093 km</t>
  </si>
  <si>
    <t>Name</t>
  </si>
  <si>
    <t>Comments</t>
  </si>
  <si>
    <t>UTM Coordinates</t>
  </si>
  <si>
    <t>Northing</t>
  </si>
  <si>
    <t>Easting</t>
  </si>
  <si>
    <t>KUL</t>
  </si>
  <si>
    <t>Kuala Lumpur airport</t>
  </si>
  <si>
    <t>FLA</t>
  </si>
  <si>
    <t>Flight Aware last position</t>
  </si>
  <si>
    <t>NE</t>
  </si>
  <si>
    <t>W</t>
  </si>
  <si>
    <t>Waypoint - last voice contact</t>
  </si>
  <si>
    <t>VAMPI</t>
  </si>
  <si>
    <t>GIVAL</t>
  </si>
  <si>
    <t>IGREX</t>
  </si>
  <si>
    <t>LAGOG</t>
  </si>
  <si>
    <t>46P</t>
  </si>
  <si>
    <t>SW</t>
  </si>
  <si>
    <t xml:space="preserve">S </t>
  </si>
  <si>
    <t>Waypoint - Malacca Straight</t>
  </si>
  <si>
    <t>Waypoint - Sec radar - BFO turn</t>
  </si>
  <si>
    <t>Waypoint - possible</t>
  </si>
  <si>
    <t>Waypoint - speculative</t>
  </si>
  <si>
    <t>Predicted</t>
  </si>
  <si>
    <t>Observed</t>
  </si>
  <si>
    <t>South</t>
  </si>
  <si>
    <t>The data in this chart is based on the published graphs found on the Internet</t>
  </si>
  <si>
    <t>see - http://avherald.com/h?article=4710c69b</t>
  </si>
  <si>
    <t>I think the time scale is wrong if these are supposed to be the same times as the Immarsat-3 pings. I thought they were at 11 minutes after the hour</t>
  </si>
  <si>
    <t>discussion at - https://www.metabunk.org/threads/mh370-how-the-aaib-and-inmarsat-determined-the-southern-trajectory.3348/</t>
  </si>
  <si>
    <t>Endpoint - speculative</t>
  </si>
  <si>
    <t>48H</t>
  </si>
  <si>
    <t>S</t>
  </si>
  <si>
    <t>=ASIN(SIN(lat1)*COS(d/R) + COS(lat1)*SIN(d/R)*COS(brng))</t>
  </si>
  <si>
    <t>=lon1 + ATAN2(COS(d/R)-SIN(lat1)*SIN(lat2), SIN(brng)*SIN(d/R)*COS(lat1))</t>
  </si>
  <si>
    <t>Bearing</t>
  </si>
  <si>
    <t>Bearing adjustment</t>
  </si>
  <si>
    <t>Was gone by now</t>
  </si>
  <si>
    <t>Assuming glide ratio 12 - 1</t>
  </si>
  <si>
    <t>CalcDist</t>
  </si>
  <si>
    <t>CalcBrng</t>
  </si>
  <si>
    <t xml:space="preserve"> =ATAN2(COS(lat1)*SIN(lat2)-SIN(lat1)*COS(lat2)*COS(lon2-lon1), SIN(lon2-lon1)*COS(lat2))  </t>
  </si>
  <si>
    <t xml:space="preserve"> =ACOS(SIN(LAT1)*SIN(LAT2)+COS(LAT1)*COS(LAT2)*COS(LON2-LON1))*6371</t>
  </si>
  <si>
    <t>TotDist</t>
  </si>
  <si>
    <t>see… http://www.movable-type.co.uk/scripts/latlong.html</t>
  </si>
  <si>
    <t>Change to 5 min intervals</t>
  </si>
  <si>
    <t>Partial ping (engine shutdown?)</t>
  </si>
  <si>
    <t>Plane is reported to ascend to 44000'</t>
  </si>
  <si>
    <t>Plane is reported to descend to 10000' below operational level</t>
  </si>
  <si>
    <t>Save as CSV file and then upload to http://www.earthpoint.us/exceltokml.aspx</t>
  </si>
  <si>
    <t>TimeWhen</t>
  </si>
  <si>
    <t>LineStringColor</t>
  </si>
  <si>
    <t>Icon</t>
  </si>
  <si>
    <t>IconColor</t>
  </si>
  <si>
    <t>IconHeading</t>
  </si>
  <si>
    <t>IconScale</t>
  </si>
  <si>
    <t>AppendDataColumnsToDescription</t>
  </si>
  <si>
    <t xml:space="preserve">HideNameUntilMouseOver </t>
  </si>
  <si>
    <t>IconAltitude</t>
  </si>
  <si>
    <t>IconAltitudeMode</t>
  </si>
  <si>
    <t>Absolute</t>
  </si>
  <si>
    <t>Yellow</t>
  </si>
  <si>
    <t>Cyan</t>
  </si>
  <si>
    <t>line</t>
  </si>
  <si>
    <t>LineStringAltitude</t>
  </si>
  <si>
    <t>LineStringAltitudeMode</t>
  </si>
  <si>
    <t>Scheduled ping never happened</t>
  </si>
  <si>
    <t>Dead in the water</t>
  </si>
  <si>
    <t>EndPoint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</si>
</sst>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/yy\ h:mm;@"/>
    <numFmt numFmtId="165" formatCode="h:mm;@"/>
    <numFmt numFmtId="166" formatCode="&quot;$&quot;#,##0\ ;\(&quot;$&quot;#,##0\)"/>
    <numFmt numFmtId="167" formatCode="0.0000"/>
    <numFmt numFmtId="168" formatCode="0.0"/>
  </numFmts>
  <fonts count="5" x14ac:knownFonts="1">
    <font>
      <sz val="11"/>
      <color theme="1"/>
      <name val="Calibri"/>
      <family val="2"/>
      <scheme val="minor"/>
    </font>
    <font>
      <sz val="12"/>
      <color indexed="24"/>
      <name val="Arial"/>
      <family val="2"/>
    </font>
    <font>
      <sz val="9.9"/>
      <color rgb="FF333333"/>
      <name val="Lucida Console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</cellStyleXfs>
  <cellXfs count="23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165" fontId="0" fillId="0" borderId="0" xfId="0" applyNumberFormat="1"/>
    <xf numFmtId="20" fontId="0" fillId="0" borderId="0" xfId="0" applyNumberFormat="1"/>
    <xf numFmtId="0" fontId="0" fillId="0" borderId="0" xfId="0" applyNumberFormat="1"/>
    <xf numFmtId="2" fontId="0" fillId="0" borderId="0" xfId="0" applyNumberFormat="1"/>
    <xf numFmtId="165" fontId="0" fillId="2" borderId="0" xfId="0" applyNumberFormat="1" applyFill="1"/>
    <xf numFmtId="0" fontId="0" fillId="2" borderId="0" xfId="0" applyFill="1"/>
    <xf numFmtId="1" fontId="0" fillId="0" borderId="0" xfId="0" applyNumberFormat="1"/>
    <xf numFmtId="1" fontId="0" fillId="2" borderId="0" xfId="0" applyNumberFormat="1" applyFill="1"/>
    <xf numFmtId="22" fontId="0" fillId="0" borderId="0" xfId="0" applyNumberFormat="1"/>
    <xf numFmtId="167" fontId="0" fillId="0" borderId="0" xfId="0" applyNumberFormat="1"/>
    <xf numFmtId="167" fontId="0" fillId="2" borderId="0" xfId="0" applyNumberFormat="1" applyFill="1"/>
    <xf numFmtId="167" fontId="0" fillId="0" borderId="0" xfId="0" applyNumberFormat="1" applyFill="1"/>
    <xf numFmtId="1" fontId="0" fillId="0" borderId="0" xfId="0" applyNumberFormat="1" applyFill="1"/>
    <xf numFmtId="2" fontId="0" fillId="0" borderId="0" xfId="0" applyNumberFormat="1" applyFill="1"/>
    <xf numFmtId="165" fontId="0" fillId="0" borderId="0" xfId="0" applyNumberFormat="1" applyFill="1"/>
    <xf numFmtId="0" fontId="2" fillId="0" borderId="0" xfId="0" applyFont="1"/>
    <xf numFmtId="0" fontId="0" fillId="0" borderId="0" xfId="0" applyFill="1"/>
    <xf numFmtId="1" fontId="2" fillId="0" borderId="0" xfId="0" applyNumberFormat="1" applyFont="1"/>
    <xf numFmtId="168" fontId="0" fillId="0" borderId="0" xfId="0" applyNumberFormat="1"/>
  </cellXfs>
  <cellStyles count="6">
    <cellStyle name="Comma0" xfId="2"/>
    <cellStyle name="Currency0" xfId="3"/>
    <cellStyle name="Date" xfId="4"/>
    <cellStyle name="Fixed" xfId="5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Burst Frequency</a:t>
            </a:r>
            <a:r>
              <a:rPr lang="en-US" baseline="0"/>
              <a:t> Offset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BurFreqO!$B$2</c:f>
              <c:strCache>
                <c:ptCount val="1"/>
                <c:pt idx="0">
                  <c:v>North</c:v>
                </c:pt>
              </c:strCache>
            </c:strRef>
          </c:tx>
          <c:xVal>
            <c:numRef>
              <c:f>BurFreqO!$A$3:$A$14</c:f>
              <c:numCache>
                <c:formatCode>h:mm;@</c:formatCode>
                <c:ptCount val="12"/>
                <c:pt idx="0">
                  <c:v>41705.6875</c:v>
                </c:pt>
                <c:pt idx="1">
                  <c:v>41705.694444444445</c:v>
                </c:pt>
                <c:pt idx="2">
                  <c:v>41705.704861111109</c:v>
                </c:pt>
                <c:pt idx="3">
                  <c:v>41705.716666666667</c:v>
                </c:pt>
                <c:pt idx="4">
                  <c:v>41705.767361111109</c:v>
                </c:pt>
                <c:pt idx="5">
                  <c:v>41705.768750000003</c:v>
                </c:pt>
                <c:pt idx="6">
                  <c:v>41705.770138888889</c:v>
                </c:pt>
                <c:pt idx="7">
                  <c:v>41705.820138888892</c:v>
                </c:pt>
                <c:pt idx="8">
                  <c:v>41705.861805555556</c:v>
                </c:pt>
                <c:pt idx="9">
                  <c:v>41705.90347222222</c:v>
                </c:pt>
                <c:pt idx="10">
                  <c:v>41705.945138888892</c:v>
                </c:pt>
                <c:pt idx="11">
                  <c:v>41706.007638888892</c:v>
                </c:pt>
              </c:numCache>
            </c:numRef>
          </c:xVal>
          <c:yVal>
            <c:numRef>
              <c:f>BurFreqO!$B$3:$B$14</c:f>
              <c:numCache>
                <c:formatCode>General</c:formatCode>
                <c:ptCount val="12"/>
                <c:pt idx="0">
                  <c:v>85</c:v>
                </c:pt>
                <c:pt idx="1">
                  <c:v>110</c:v>
                </c:pt>
                <c:pt idx="2">
                  <c:v>125</c:v>
                </c:pt>
                <c:pt idx="3">
                  <c:v>130</c:v>
                </c:pt>
                <c:pt idx="4">
                  <c:v>170</c:v>
                </c:pt>
                <c:pt idx="5">
                  <c:v>170</c:v>
                </c:pt>
                <c:pt idx="6">
                  <c:v>170</c:v>
                </c:pt>
                <c:pt idx="7">
                  <c:v>195</c:v>
                </c:pt>
                <c:pt idx="8">
                  <c:v>210</c:v>
                </c:pt>
                <c:pt idx="9">
                  <c:v>205</c:v>
                </c:pt>
                <c:pt idx="10">
                  <c:v>200</c:v>
                </c:pt>
                <c:pt idx="11">
                  <c:v>195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BurFreqO!$C$2</c:f>
              <c:strCache>
                <c:ptCount val="1"/>
                <c:pt idx="0">
                  <c:v>South</c:v>
                </c:pt>
              </c:strCache>
            </c:strRef>
          </c:tx>
          <c:xVal>
            <c:numRef>
              <c:f>BurFreqO!$A$3:$A$14</c:f>
              <c:numCache>
                <c:formatCode>h:mm;@</c:formatCode>
                <c:ptCount val="12"/>
                <c:pt idx="0">
                  <c:v>41705.6875</c:v>
                </c:pt>
                <c:pt idx="1">
                  <c:v>41705.694444444445</c:v>
                </c:pt>
                <c:pt idx="2">
                  <c:v>41705.704861111109</c:v>
                </c:pt>
                <c:pt idx="3">
                  <c:v>41705.716666666667</c:v>
                </c:pt>
                <c:pt idx="4">
                  <c:v>41705.767361111109</c:v>
                </c:pt>
                <c:pt idx="5">
                  <c:v>41705.768750000003</c:v>
                </c:pt>
                <c:pt idx="6">
                  <c:v>41705.770138888889</c:v>
                </c:pt>
                <c:pt idx="7">
                  <c:v>41705.820138888892</c:v>
                </c:pt>
                <c:pt idx="8">
                  <c:v>41705.861805555556</c:v>
                </c:pt>
                <c:pt idx="9">
                  <c:v>41705.90347222222</c:v>
                </c:pt>
                <c:pt idx="10">
                  <c:v>41705.945138888892</c:v>
                </c:pt>
                <c:pt idx="11">
                  <c:v>41706.007638888892</c:v>
                </c:pt>
              </c:numCache>
            </c:numRef>
          </c:xVal>
          <c:yVal>
            <c:numRef>
              <c:f>BurFreqO!$C$3:$C$14</c:f>
              <c:numCache>
                <c:formatCode>General</c:formatCode>
                <c:ptCount val="12"/>
                <c:pt idx="0">
                  <c:v>85</c:v>
                </c:pt>
                <c:pt idx="1">
                  <c:v>110</c:v>
                </c:pt>
                <c:pt idx="2">
                  <c:v>125</c:v>
                </c:pt>
                <c:pt idx="3">
                  <c:v>130</c:v>
                </c:pt>
                <c:pt idx="4">
                  <c:v>170</c:v>
                </c:pt>
                <c:pt idx="5">
                  <c:v>170</c:v>
                </c:pt>
                <c:pt idx="6">
                  <c:v>170</c:v>
                </c:pt>
                <c:pt idx="7">
                  <c:v>115</c:v>
                </c:pt>
                <c:pt idx="8">
                  <c:v>150</c:v>
                </c:pt>
                <c:pt idx="9">
                  <c:v>175</c:v>
                </c:pt>
                <c:pt idx="10">
                  <c:v>210</c:v>
                </c:pt>
                <c:pt idx="11">
                  <c:v>260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BurFreqO!$D$2</c:f>
              <c:strCache>
                <c:ptCount val="1"/>
                <c:pt idx="0">
                  <c:v>BFO</c:v>
                </c:pt>
              </c:strCache>
            </c:strRef>
          </c:tx>
          <c:xVal>
            <c:numRef>
              <c:f>BurFreqO!$A$3:$A$14</c:f>
              <c:numCache>
                <c:formatCode>h:mm;@</c:formatCode>
                <c:ptCount val="12"/>
                <c:pt idx="0">
                  <c:v>41705.6875</c:v>
                </c:pt>
                <c:pt idx="1">
                  <c:v>41705.694444444445</c:v>
                </c:pt>
                <c:pt idx="2">
                  <c:v>41705.704861111109</c:v>
                </c:pt>
                <c:pt idx="3">
                  <c:v>41705.716666666667</c:v>
                </c:pt>
                <c:pt idx="4">
                  <c:v>41705.767361111109</c:v>
                </c:pt>
                <c:pt idx="5">
                  <c:v>41705.768750000003</c:v>
                </c:pt>
                <c:pt idx="6">
                  <c:v>41705.770138888889</c:v>
                </c:pt>
                <c:pt idx="7">
                  <c:v>41705.820138888892</c:v>
                </c:pt>
                <c:pt idx="8">
                  <c:v>41705.861805555556</c:v>
                </c:pt>
                <c:pt idx="9">
                  <c:v>41705.90347222222</c:v>
                </c:pt>
                <c:pt idx="10">
                  <c:v>41705.945138888892</c:v>
                </c:pt>
                <c:pt idx="11">
                  <c:v>41706.007638888892</c:v>
                </c:pt>
              </c:numCache>
            </c:numRef>
          </c:xVal>
          <c:yVal>
            <c:numRef>
              <c:f>BurFreqO!$D$3:$D$14</c:f>
              <c:numCache>
                <c:formatCode>General</c:formatCode>
                <c:ptCount val="12"/>
                <c:pt idx="0">
                  <c:v>85</c:v>
                </c:pt>
                <c:pt idx="1">
                  <c:v>125</c:v>
                </c:pt>
                <c:pt idx="2">
                  <c:v>160</c:v>
                </c:pt>
                <c:pt idx="3">
                  <c:v>130</c:v>
                </c:pt>
                <c:pt idx="4">
                  <c:v>275</c:v>
                </c:pt>
                <c:pt idx="5">
                  <c:v>175</c:v>
                </c:pt>
                <c:pt idx="6">
                  <c:v>145</c:v>
                </c:pt>
                <c:pt idx="7">
                  <c:v>110</c:v>
                </c:pt>
                <c:pt idx="8">
                  <c:v>140</c:v>
                </c:pt>
                <c:pt idx="9">
                  <c:v>165</c:v>
                </c:pt>
                <c:pt idx="10">
                  <c:v>202</c:v>
                </c:pt>
                <c:pt idx="11">
                  <c:v>250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93344"/>
        <c:axId val="109995136"/>
      </c:scatterChart>
      <c:valAx>
        <c:axId val="109993344"/>
        <c:scaling>
          <c:orientation val="minMax"/>
          <c:max val="41706.050000000003"/>
          <c:min val="41705.624999999993"/>
        </c:scaling>
        <c:delete val="0"/>
        <c:axPos val="b"/>
        <c:majorGridlines/>
        <c:minorGridlines/>
        <c:numFmt formatCode="h:mm;@" sourceLinked="1"/>
        <c:majorTickMark val="none"/>
        <c:minorTickMark val="none"/>
        <c:tickLblPos val="nextTo"/>
        <c:crossAx val="109995136"/>
        <c:crosses val="autoZero"/>
        <c:crossBetween val="midCat"/>
        <c:majorUnit val="4.1670000000000013E-2"/>
        <c:minorUnit val="1.0416700000000001E-2"/>
      </c:valAx>
      <c:valAx>
        <c:axId val="10999513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09993344"/>
        <c:crossesAt val="41705.624999999993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233361</xdr:colOff>
      <xdr:row>0</xdr:row>
      <xdr:rowOff>166687</xdr:rowOff>
    </xdr:from>
    <xdr:to>
      <xdr:col>14</xdr:col>
      <xdr:colOff>161924</xdr:colOff>
      <xdr:row>17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21"/>
  <sheetViews>
    <sheetView workbookViewId="0">
      <pane ySplit="2" topLeftCell="A152" activePane="bottomLeft" state="frozen"/>
      <selection pane="bottomLeft" activeCell="K163" sqref="K163"/>
    </sheetView>
  </sheetViews>
  <sheetFormatPr defaultRowHeight="15" x14ac:dyDescent="0.25"/>
  <cols>
    <col min="1" max="1" width="13.85546875" bestFit="1" customWidth="1"/>
    <col min="2" max="2" width="11.7109375" style="3" customWidth="1"/>
    <col min="3" max="3" width="8.28515625" style="13" bestFit="1" customWidth="1"/>
    <col min="4" max="4" width="9.85546875" style="13" bestFit="1" customWidth="1"/>
    <col min="5" max="5" width="11.28515625" bestFit="1" customWidth="1"/>
    <col min="6" max="6" width="10.42578125" bestFit="1" customWidth="1"/>
    <col min="7" max="7" width="13.140625" bestFit="1" customWidth="1"/>
    <col min="8" max="8" width="5.7109375" bestFit="1" customWidth="1"/>
    <col min="9" max="9" width="8.28515625" bestFit="1" customWidth="1"/>
    <col min="10" max="10" width="8.28515625" style="10" customWidth="1"/>
    <col min="11" max="11" width="14" bestFit="1" customWidth="1"/>
    <col min="12" max="12" width="14" style="10" customWidth="1"/>
    <col min="13" max="13" width="15.7109375" style="10" bestFit="1" customWidth="1"/>
    <col min="14" max="14" width="31.28515625" bestFit="1" customWidth="1"/>
    <col min="15" max="15" width="11.7109375" style="6" bestFit="1" customWidth="1"/>
    <col min="16" max="16" width="13" customWidth="1"/>
    <col min="17" max="17" width="10" bestFit="1" customWidth="1"/>
  </cols>
  <sheetData>
    <row r="1" spans="1:18" x14ac:dyDescent="0.25">
      <c r="A1" t="s">
        <v>0</v>
      </c>
      <c r="B1" s="3" t="s">
        <v>44</v>
      </c>
      <c r="C1" s="13" t="s">
        <v>31</v>
      </c>
      <c r="E1" t="s">
        <v>1</v>
      </c>
      <c r="G1" t="s">
        <v>2</v>
      </c>
      <c r="I1" t="s">
        <v>3</v>
      </c>
      <c r="K1" t="s">
        <v>29</v>
      </c>
      <c r="M1" s="10" t="s">
        <v>37</v>
      </c>
      <c r="N1" t="s">
        <v>4</v>
      </c>
      <c r="P1" t="s">
        <v>30</v>
      </c>
    </row>
    <row r="2" spans="1:18" x14ac:dyDescent="0.25">
      <c r="A2" s="3" t="s">
        <v>23</v>
      </c>
      <c r="B2" s="3" t="s">
        <v>45</v>
      </c>
      <c r="C2" s="13" t="s">
        <v>5</v>
      </c>
      <c r="D2" s="13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s="10" t="s">
        <v>26</v>
      </c>
      <c r="K2" t="s">
        <v>27</v>
      </c>
      <c r="L2" s="10" t="s">
        <v>28</v>
      </c>
      <c r="M2" s="10" t="s">
        <v>38</v>
      </c>
      <c r="N2" t="s">
        <v>12</v>
      </c>
      <c r="O2" s="6" t="s">
        <v>25</v>
      </c>
      <c r="P2" s="6" t="s">
        <v>60</v>
      </c>
      <c r="Q2" s="6" t="s">
        <v>61</v>
      </c>
      <c r="R2" s="6" t="s">
        <v>46</v>
      </c>
    </row>
    <row r="3" spans="1:18" s="3" customFormat="1" x14ac:dyDescent="0.25">
      <c r="A3" s="12">
        <v>41705.6875</v>
      </c>
      <c r="B3" s="5">
        <v>0</v>
      </c>
      <c r="C3" s="13"/>
      <c r="D3" s="13"/>
      <c r="J3" s="10"/>
      <c r="L3" s="10"/>
      <c r="M3" s="10">
        <v>0</v>
      </c>
      <c r="N3" s="3" t="s">
        <v>24</v>
      </c>
      <c r="O3" s="6">
        <v>85</v>
      </c>
      <c r="P3" s="3">
        <v>304526</v>
      </c>
      <c r="Q3" s="3">
        <v>801222</v>
      </c>
      <c r="R3" s="3" t="s">
        <v>48</v>
      </c>
    </row>
    <row r="4" spans="1:18" x14ac:dyDescent="0.25">
      <c r="A4" s="4">
        <v>41705.695833333331</v>
      </c>
      <c r="B4" s="7">
        <f>(A4-A3)*24+B3</f>
        <v>0.19999999995343387</v>
      </c>
      <c r="C4" s="13">
        <v>2.8443999999999998</v>
      </c>
      <c r="D4" s="13">
        <v>101.6604</v>
      </c>
      <c r="E4" t="s">
        <v>13</v>
      </c>
      <c r="F4" t="s">
        <v>50</v>
      </c>
      <c r="G4">
        <v>235</v>
      </c>
      <c r="H4">
        <v>435</v>
      </c>
      <c r="I4" s="1">
        <v>2400</v>
      </c>
      <c r="J4" s="10">
        <f>I4*0.3048</f>
        <v>731.52</v>
      </c>
      <c r="K4">
        <v>0</v>
      </c>
      <c r="L4" s="10">
        <f>K4*0.018288</f>
        <v>0</v>
      </c>
      <c r="M4" s="10">
        <v>9</v>
      </c>
      <c r="N4" t="s">
        <v>14</v>
      </c>
      <c r="O4" s="6">
        <v>125</v>
      </c>
      <c r="P4">
        <v>314735</v>
      </c>
      <c r="Q4">
        <v>795780</v>
      </c>
    </row>
    <row r="5" spans="1:18" x14ac:dyDescent="0.25">
      <c r="A5" s="4">
        <v>41705.696527777778</v>
      </c>
      <c r="B5" s="7">
        <f t="shared" ref="B5:B68" si="0">(A5-A4)*24+B4</f>
        <v>0.21666666667442769</v>
      </c>
      <c r="C5" s="13">
        <v>2.8751000000000002</v>
      </c>
      <c r="D5" s="13">
        <v>101.66070000000001</v>
      </c>
      <c r="E5" t="s">
        <v>15</v>
      </c>
      <c r="F5" t="s">
        <v>66</v>
      </c>
      <c r="G5">
        <v>257</v>
      </c>
      <c r="H5">
        <v>476</v>
      </c>
      <c r="I5" s="1">
        <v>3100</v>
      </c>
      <c r="J5" s="10">
        <f t="shared" ref="J5:J34" si="1">I5*0.3048</f>
        <v>944.88</v>
      </c>
      <c r="K5" s="1">
        <v>1980</v>
      </c>
      <c r="L5" s="10">
        <f>K5*0.018288</f>
        <v>36.210239999999999</v>
      </c>
      <c r="M5" s="10">
        <f>(A5-A4)*24*H5+M4</f>
        <v>16.933333359193057</v>
      </c>
      <c r="N5" t="s">
        <v>14</v>
      </c>
    </row>
    <row r="6" spans="1:18" x14ac:dyDescent="0.25">
      <c r="A6" s="4">
        <v>41705.697222222225</v>
      </c>
      <c r="B6" s="7">
        <f t="shared" si="0"/>
        <v>0.2333333333954215</v>
      </c>
      <c r="C6" s="13">
        <v>2.8953000000000002</v>
      </c>
      <c r="D6" s="13">
        <v>101.6698</v>
      </c>
      <c r="E6" t="s">
        <v>16</v>
      </c>
      <c r="F6" s="3" t="s">
        <v>66</v>
      </c>
      <c r="G6">
        <v>262</v>
      </c>
      <c r="H6">
        <v>486</v>
      </c>
      <c r="I6" s="1">
        <v>4000</v>
      </c>
      <c r="J6" s="10">
        <f t="shared" si="1"/>
        <v>1219.2</v>
      </c>
      <c r="K6" s="1">
        <v>2820</v>
      </c>
      <c r="L6" s="10">
        <f t="shared" ref="L6:L34" si="2">K6*0.018288</f>
        <v>51.572159999999997</v>
      </c>
      <c r="M6" s="10">
        <f t="shared" ref="M6:M69" si="3">(A6-A5)*24*H6+M5</f>
        <v>25.033333385596052</v>
      </c>
      <c r="N6" t="s">
        <v>17</v>
      </c>
    </row>
    <row r="7" spans="1:18" x14ac:dyDescent="0.25">
      <c r="A7" s="4">
        <v>41705.697222222225</v>
      </c>
      <c r="B7" s="7">
        <f t="shared" si="0"/>
        <v>0.2333333333954215</v>
      </c>
      <c r="C7" s="13">
        <v>2.9203000000000001</v>
      </c>
      <c r="D7" s="13">
        <v>101.68219999999999</v>
      </c>
      <c r="E7" t="s">
        <v>18</v>
      </c>
      <c r="F7" s="3" t="s">
        <v>66</v>
      </c>
      <c r="G7">
        <v>267</v>
      </c>
      <c r="H7">
        <v>494</v>
      </c>
      <c r="I7" s="1">
        <v>5000</v>
      </c>
      <c r="J7" s="10">
        <f t="shared" si="1"/>
        <v>1524</v>
      </c>
      <c r="K7" s="1">
        <v>2760</v>
      </c>
      <c r="L7" s="10">
        <f t="shared" si="2"/>
        <v>50.474879999999999</v>
      </c>
      <c r="M7" s="10">
        <f t="shared" si="3"/>
        <v>25.033333385596052</v>
      </c>
      <c r="N7" t="s">
        <v>14</v>
      </c>
    </row>
    <row r="8" spans="1:18" x14ac:dyDescent="0.25">
      <c r="A8" s="4">
        <v>41705.697222222225</v>
      </c>
      <c r="B8" s="7">
        <f t="shared" si="0"/>
        <v>0.2333333333954215</v>
      </c>
      <c r="C8" s="13">
        <v>2.9342000000000001</v>
      </c>
      <c r="D8" s="13">
        <v>101.6891</v>
      </c>
      <c r="E8" t="s">
        <v>16</v>
      </c>
      <c r="F8" s="3" t="s">
        <v>66</v>
      </c>
      <c r="G8">
        <v>270</v>
      </c>
      <c r="H8">
        <v>501</v>
      </c>
      <c r="I8" s="1">
        <v>5800</v>
      </c>
      <c r="J8" s="10">
        <f t="shared" si="1"/>
        <v>1767.8400000000001</v>
      </c>
      <c r="K8" s="1">
        <v>2820</v>
      </c>
      <c r="L8" s="10">
        <f t="shared" si="2"/>
        <v>51.572159999999997</v>
      </c>
      <c r="M8" s="10">
        <f t="shared" si="3"/>
        <v>25.033333385596052</v>
      </c>
      <c r="N8" t="s">
        <v>17</v>
      </c>
    </row>
    <row r="9" spans="1:18" x14ac:dyDescent="0.25">
      <c r="A9" s="4">
        <v>41705.697916666672</v>
      </c>
      <c r="B9" s="7">
        <f t="shared" si="0"/>
        <v>0.25000000011641532</v>
      </c>
      <c r="C9" s="13">
        <v>2.9638</v>
      </c>
      <c r="D9" s="13">
        <v>101.70350000000001</v>
      </c>
      <c r="E9" t="s">
        <v>16</v>
      </c>
      <c r="F9" s="3" t="s">
        <v>66</v>
      </c>
      <c r="G9">
        <v>273</v>
      </c>
      <c r="H9">
        <v>505</v>
      </c>
      <c r="I9" s="1">
        <v>6900</v>
      </c>
      <c r="J9" s="10">
        <f t="shared" si="1"/>
        <v>2103.12</v>
      </c>
      <c r="K9" s="1">
        <v>2940</v>
      </c>
      <c r="L9" s="10">
        <f t="shared" si="2"/>
        <v>53.766719999999999</v>
      </c>
      <c r="M9" s="10">
        <f t="shared" si="3"/>
        <v>33.450000079697929</v>
      </c>
      <c r="N9" t="s">
        <v>17</v>
      </c>
    </row>
    <row r="10" spans="1:18" x14ac:dyDescent="0.25">
      <c r="A10" s="4">
        <v>41705.697916666672</v>
      </c>
      <c r="B10" s="7">
        <f t="shared" si="0"/>
        <v>0.25000000011641532</v>
      </c>
      <c r="C10" s="13">
        <v>3.0097</v>
      </c>
      <c r="D10" s="13">
        <v>101.72539999999999</v>
      </c>
      <c r="E10" t="s">
        <v>16</v>
      </c>
      <c r="F10" s="3" t="s">
        <v>66</v>
      </c>
      <c r="G10">
        <v>282</v>
      </c>
      <c r="H10">
        <v>523</v>
      </c>
      <c r="I10" s="1">
        <v>8800</v>
      </c>
      <c r="J10" s="10">
        <f t="shared" si="1"/>
        <v>2682.2400000000002</v>
      </c>
      <c r="K10" s="1">
        <v>2820</v>
      </c>
      <c r="L10" s="10">
        <f t="shared" si="2"/>
        <v>51.572159999999997</v>
      </c>
      <c r="M10" s="10">
        <f t="shared" si="3"/>
        <v>33.450000079697929</v>
      </c>
      <c r="N10" t="s">
        <v>17</v>
      </c>
    </row>
    <row r="11" spans="1:18" x14ac:dyDescent="0.25">
      <c r="A11" s="4">
        <v>41705.698611111111</v>
      </c>
      <c r="B11" s="7">
        <f t="shared" si="0"/>
        <v>0.26666666666278616</v>
      </c>
      <c r="C11" s="13">
        <v>3.0333999999999999</v>
      </c>
      <c r="D11" s="13">
        <v>101.7367</v>
      </c>
      <c r="E11" t="s">
        <v>16</v>
      </c>
      <c r="F11" s="3" t="s">
        <v>66</v>
      </c>
      <c r="G11">
        <v>285</v>
      </c>
      <c r="H11">
        <v>528</v>
      </c>
      <c r="I11" s="1">
        <v>9700</v>
      </c>
      <c r="J11" s="10">
        <f t="shared" si="1"/>
        <v>2956.56</v>
      </c>
      <c r="K11" s="1">
        <v>1620</v>
      </c>
      <c r="L11" s="10">
        <f t="shared" si="2"/>
        <v>29.626559999999998</v>
      </c>
      <c r="M11" s="10">
        <f t="shared" si="3"/>
        <v>42.25000001618173</v>
      </c>
      <c r="N11" t="s">
        <v>17</v>
      </c>
    </row>
    <row r="12" spans="1:18" x14ac:dyDescent="0.25">
      <c r="A12" s="4">
        <v>41705.699305555558</v>
      </c>
      <c r="B12" s="7">
        <f t="shared" si="0"/>
        <v>0.28333333338377997</v>
      </c>
      <c r="C12" s="13">
        <v>3.1118999999999999</v>
      </c>
      <c r="D12" s="13">
        <v>101.774</v>
      </c>
      <c r="E12" t="s">
        <v>16</v>
      </c>
      <c r="F12" s="3" t="s">
        <v>66</v>
      </c>
      <c r="G12">
        <v>347</v>
      </c>
      <c r="H12">
        <v>642</v>
      </c>
      <c r="I12" s="1">
        <v>11000</v>
      </c>
      <c r="J12" s="10">
        <f t="shared" si="1"/>
        <v>3352.8</v>
      </c>
      <c r="K12" s="1">
        <v>1440</v>
      </c>
      <c r="L12" s="10">
        <f t="shared" si="2"/>
        <v>26.334719999999997</v>
      </c>
      <c r="M12" s="10">
        <f t="shared" si="3"/>
        <v>52.95000005105976</v>
      </c>
      <c r="N12" t="s">
        <v>19</v>
      </c>
    </row>
    <row r="13" spans="1:18" x14ac:dyDescent="0.25">
      <c r="A13" s="4">
        <v>41705.699305555558</v>
      </c>
      <c r="B13" s="7">
        <f t="shared" si="0"/>
        <v>0.28333333338377997</v>
      </c>
      <c r="C13" s="13">
        <v>3.1337000000000002</v>
      </c>
      <c r="D13" s="13">
        <v>101.78440000000001</v>
      </c>
      <c r="E13" t="s">
        <v>20</v>
      </c>
      <c r="F13" s="3" t="s">
        <v>66</v>
      </c>
      <c r="G13">
        <v>332</v>
      </c>
      <c r="H13">
        <v>615</v>
      </c>
      <c r="I13" s="1">
        <v>11500</v>
      </c>
      <c r="J13" s="10">
        <f t="shared" si="1"/>
        <v>3505.2000000000003</v>
      </c>
      <c r="K13" s="1">
        <v>1980</v>
      </c>
      <c r="L13" s="10">
        <f t="shared" si="2"/>
        <v>36.210239999999999</v>
      </c>
      <c r="M13" s="10">
        <f t="shared" si="3"/>
        <v>52.95000005105976</v>
      </c>
      <c r="N13" t="s">
        <v>14</v>
      </c>
    </row>
    <row r="14" spans="1:18" x14ac:dyDescent="0.25">
      <c r="A14" s="4">
        <v>41705.699305555558</v>
      </c>
      <c r="B14" s="7">
        <f t="shared" si="0"/>
        <v>0.28333333338377997</v>
      </c>
      <c r="C14" s="13">
        <v>3.1806999999999999</v>
      </c>
      <c r="D14" s="13">
        <v>101.8068</v>
      </c>
      <c r="E14" t="s">
        <v>16</v>
      </c>
      <c r="F14" s="3" t="s">
        <v>66</v>
      </c>
      <c r="G14">
        <v>369</v>
      </c>
      <c r="H14">
        <v>684</v>
      </c>
      <c r="I14" s="1">
        <v>12500</v>
      </c>
      <c r="J14" s="10">
        <f t="shared" si="1"/>
        <v>3810</v>
      </c>
      <c r="K14" s="1">
        <v>2220</v>
      </c>
      <c r="L14" s="10">
        <f t="shared" si="2"/>
        <v>40.599359999999997</v>
      </c>
      <c r="M14" s="10">
        <f t="shared" si="3"/>
        <v>52.95000005105976</v>
      </c>
      <c r="N14" t="s">
        <v>19</v>
      </c>
    </row>
    <row r="15" spans="1:18" x14ac:dyDescent="0.25">
      <c r="A15" s="4">
        <v>41705.700000000004</v>
      </c>
      <c r="B15" s="7">
        <f t="shared" si="0"/>
        <v>0.30000000010477379</v>
      </c>
      <c r="C15" s="13">
        <v>3.2351000000000001</v>
      </c>
      <c r="D15" s="13">
        <v>101.8325</v>
      </c>
      <c r="E15" t="s">
        <v>16</v>
      </c>
      <c r="F15" s="3" t="s">
        <v>66</v>
      </c>
      <c r="G15">
        <v>376</v>
      </c>
      <c r="H15">
        <v>697</v>
      </c>
      <c r="I15" s="1">
        <v>14000</v>
      </c>
      <c r="J15" s="10">
        <f t="shared" si="1"/>
        <v>4267.2</v>
      </c>
      <c r="K15" s="1">
        <v>2640</v>
      </c>
      <c r="L15" s="10">
        <f t="shared" si="2"/>
        <v>48.280319999999996</v>
      </c>
      <c r="M15" s="10">
        <f t="shared" si="3"/>
        <v>64.56666675559245</v>
      </c>
      <c r="N15" t="s">
        <v>19</v>
      </c>
    </row>
    <row r="16" spans="1:18" x14ac:dyDescent="0.25">
      <c r="A16" s="4">
        <v>41705.700694444444</v>
      </c>
      <c r="B16" s="7">
        <f t="shared" si="0"/>
        <v>0.31666666665114462</v>
      </c>
      <c r="C16" s="13">
        <v>3.2827999999999999</v>
      </c>
      <c r="D16" s="13">
        <v>101.8554</v>
      </c>
      <c r="E16" t="s">
        <v>16</v>
      </c>
      <c r="F16" s="3" t="s">
        <v>66</v>
      </c>
      <c r="G16">
        <v>378</v>
      </c>
      <c r="H16">
        <v>700</v>
      </c>
      <c r="I16" s="1">
        <v>15400</v>
      </c>
      <c r="J16" s="10">
        <f t="shared" si="1"/>
        <v>4693.92</v>
      </c>
      <c r="K16" s="1">
        <v>2400</v>
      </c>
      <c r="L16" s="10">
        <f t="shared" si="2"/>
        <v>43.891199999999998</v>
      </c>
      <c r="M16" s="10">
        <f t="shared" si="3"/>
        <v>76.233333338052034</v>
      </c>
      <c r="N16" t="s">
        <v>19</v>
      </c>
    </row>
    <row r="17" spans="1:15" x14ac:dyDescent="0.25">
      <c r="A17" s="4">
        <v>41705.700694444444</v>
      </c>
      <c r="B17" s="7">
        <f t="shared" si="0"/>
        <v>0.31666666665114462</v>
      </c>
      <c r="C17" s="13">
        <v>3.3302</v>
      </c>
      <c r="D17" s="13">
        <v>101.8781</v>
      </c>
      <c r="E17" t="s">
        <v>16</v>
      </c>
      <c r="F17" s="3" t="s">
        <v>66</v>
      </c>
      <c r="G17">
        <v>385</v>
      </c>
      <c r="H17">
        <v>713</v>
      </c>
      <c r="I17" s="1">
        <v>16500</v>
      </c>
      <c r="J17" s="10">
        <f t="shared" si="1"/>
        <v>5029.2</v>
      </c>
      <c r="K17" s="1">
        <v>2160</v>
      </c>
      <c r="L17" s="10">
        <f t="shared" si="2"/>
        <v>39.502079999999999</v>
      </c>
      <c r="M17" s="10">
        <f t="shared" si="3"/>
        <v>76.233333338052034</v>
      </c>
      <c r="N17" t="s">
        <v>17</v>
      </c>
    </row>
    <row r="18" spans="1:15" x14ac:dyDescent="0.25">
      <c r="A18" s="4">
        <v>41705.701388888891</v>
      </c>
      <c r="B18" s="7">
        <f t="shared" si="0"/>
        <v>0.33333333337213844</v>
      </c>
      <c r="C18" s="13">
        <v>3.3877999999999999</v>
      </c>
      <c r="D18" s="13">
        <v>101.9058</v>
      </c>
      <c r="E18" t="s">
        <v>16</v>
      </c>
      <c r="F18" s="3" t="s">
        <v>66</v>
      </c>
      <c r="G18">
        <v>394</v>
      </c>
      <c r="H18">
        <v>729</v>
      </c>
      <c r="I18" s="1">
        <v>17800</v>
      </c>
      <c r="J18" s="10">
        <f t="shared" si="1"/>
        <v>5425.4400000000005</v>
      </c>
      <c r="K18" s="1">
        <v>2220</v>
      </c>
      <c r="L18" s="10">
        <f t="shared" si="2"/>
        <v>40.599359999999997</v>
      </c>
      <c r="M18" s="10">
        <f t="shared" si="3"/>
        <v>88.383333377656527</v>
      </c>
      <c r="N18" t="s">
        <v>19</v>
      </c>
    </row>
    <row r="19" spans="1:15" x14ac:dyDescent="0.25">
      <c r="A19" s="4">
        <v>41705.701388888891</v>
      </c>
      <c r="B19" s="7">
        <f t="shared" si="0"/>
        <v>0.33333333337213844</v>
      </c>
      <c r="C19" s="13">
        <v>3.4285999999999999</v>
      </c>
      <c r="D19" s="13">
        <v>101.92529999999999</v>
      </c>
      <c r="E19" t="s">
        <v>16</v>
      </c>
      <c r="F19" s="3" t="s">
        <v>66</v>
      </c>
      <c r="G19">
        <v>396</v>
      </c>
      <c r="H19">
        <v>734</v>
      </c>
      <c r="I19" s="1">
        <v>18700</v>
      </c>
      <c r="J19" s="10">
        <f t="shared" si="1"/>
        <v>5699.76</v>
      </c>
      <c r="K19" s="1">
        <v>2160</v>
      </c>
      <c r="L19" s="10">
        <f t="shared" si="2"/>
        <v>39.502079999999999</v>
      </c>
      <c r="M19" s="10">
        <f t="shared" si="3"/>
        <v>88.383333377656527</v>
      </c>
      <c r="N19" t="s">
        <v>17</v>
      </c>
    </row>
    <row r="20" spans="1:15" x14ac:dyDescent="0.25">
      <c r="A20" s="4">
        <v>41705.702083333337</v>
      </c>
      <c r="B20" s="7">
        <f t="shared" si="0"/>
        <v>0.35000000009313226</v>
      </c>
      <c r="C20" s="13">
        <v>3.4807000000000001</v>
      </c>
      <c r="D20" s="13">
        <v>101.9496</v>
      </c>
      <c r="E20" t="s">
        <v>20</v>
      </c>
      <c r="F20" s="3" t="s">
        <v>66</v>
      </c>
      <c r="G20">
        <v>402</v>
      </c>
      <c r="H20">
        <v>745</v>
      </c>
      <c r="I20" s="1">
        <v>19800</v>
      </c>
      <c r="J20" s="10">
        <f t="shared" si="1"/>
        <v>6035.04</v>
      </c>
      <c r="K20" s="1">
        <v>2160</v>
      </c>
      <c r="L20" s="10">
        <f t="shared" si="2"/>
        <v>39.502079999999999</v>
      </c>
      <c r="M20" s="10">
        <f t="shared" si="3"/>
        <v>100.80000008479692</v>
      </c>
      <c r="N20" t="s">
        <v>19</v>
      </c>
    </row>
    <row r="21" spans="1:15" x14ac:dyDescent="0.25">
      <c r="A21" s="4">
        <v>41705.702083333337</v>
      </c>
      <c r="B21" s="7">
        <f t="shared" si="0"/>
        <v>0.35000000009313226</v>
      </c>
      <c r="C21" s="13">
        <v>3.5325000000000002</v>
      </c>
      <c r="D21" s="13">
        <v>101.9736</v>
      </c>
      <c r="E21" t="s">
        <v>20</v>
      </c>
      <c r="F21" s="3" t="s">
        <v>66</v>
      </c>
      <c r="G21">
        <v>408</v>
      </c>
      <c r="H21">
        <v>756</v>
      </c>
      <c r="I21" s="1">
        <v>20900</v>
      </c>
      <c r="J21" s="10">
        <f t="shared" si="1"/>
        <v>6370.3200000000006</v>
      </c>
      <c r="K21" s="1">
        <v>1980</v>
      </c>
      <c r="L21" s="10">
        <f t="shared" si="2"/>
        <v>36.210239999999999</v>
      </c>
      <c r="M21" s="10">
        <f t="shared" si="3"/>
        <v>100.80000008479692</v>
      </c>
      <c r="N21" t="s">
        <v>19</v>
      </c>
    </row>
    <row r="22" spans="1:15" x14ac:dyDescent="0.25">
      <c r="A22" s="4">
        <v>41705.702777777777</v>
      </c>
      <c r="B22" s="7">
        <f t="shared" si="0"/>
        <v>0.36666666663950309</v>
      </c>
      <c r="C22" s="13">
        <v>3.5924</v>
      </c>
      <c r="D22" s="13">
        <v>102.0018</v>
      </c>
      <c r="E22" t="s">
        <v>16</v>
      </c>
      <c r="F22" s="3" t="s">
        <v>66</v>
      </c>
      <c r="G22">
        <v>418</v>
      </c>
      <c r="H22">
        <v>774</v>
      </c>
      <c r="I22" s="1">
        <v>22000</v>
      </c>
      <c r="J22" s="10">
        <f t="shared" si="1"/>
        <v>6705.6</v>
      </c>
      <c r="K22" s="1">
        <v>1740</v>
      </c>
      <c r="L22" s="10">
        <f t="shared" si="2"/>
        <v>31.821119999999997</v>
      </c>
      <c r="M22" s="10">
        <f t="shared" si="3"/>
        <v>113.69999999168795</v>
      </c>
      <c r="N22" t="s">
        <v>19</v>
      </c>
    </row>
    <row r="23" spans="1:15" x14ac:dyDescent="0.25">
      <c r="A23" s="4">
        <v>41705.702777777777</v>
      </c>
      <c r="B23" s="7">
        <f t="shared" si="0"/>
        <v>0.36666666663950309</v>
      </c>
      <c r="C23" s="13">
        <v>3.6465999999999998</v>
      </c>
      <c r="D23" s="13">
        <v>102.02760000000001</v>
      </c>
      <c r="E23" t="s">
        <v>20</v>
      </c>
      <c r="F23" s="3" t="s">
        <v>66</v>
      </c>
      <c r="G23">
        <v>426</v>
      </c>
      <c r="H23">
        <v>789</v>
      </c>
      <c r="I23" s="1">
        <v>22800</v>
      </c>
      <c r="J23" s="10">
        <f t="shared" si="1"/>
        <v>6949.4400000000005</v>
      </c>
      <c r="K23" s="1">
        <v>1800</v>
      </c>
      <c r="L23" s="10">
        <f t="shared" si="2"/>
        <v>32.918399999999998</v>
      </c>
      <c r="M23" s="10">
        <f t="shared" si="3"/>
        <v>113.69999999168795</v>
      </c>
      <c r="N23" t="s">
        <v>19</v>
      </c>
    </row>
    <row r="24" spans="1:15" x14ac:dyDescent="0.25">
      <c r="A24" s="4">
        <v>41705.703472222223</v>
      </c>
      <c r="B24" s="7">
        <f t="shared" si="0"/>
        <v>0.38333333336049691</v>
      </c>
      <c r="C24" s="13">
        <v>3.7073</v>
      </c>
      <c r="D24" s="13">
        <v>102.05629999999999</v>
      </c>
      <c r="E24" t="s">
        <v>20</v>
      </c>
      <c r="F24" s="3" t="s">
        <v>66</v>
      </c>
      <c r="G24">
        <v>427</v>
      </c>
      <c r="H24">
        <v>790</v>
      </c>
      <c r="I24" s="1">
        <v>24000</v>
      </c>
      <c r="J24" s="10">
        <f t="shared" si="1"/>
        <v>7315.2000000000007</v>
      </c>
      <c r="K24" s="1">
        <v>1800</v>
      </c>
      <c r="L24" s="10">
        <f t="shared" si="2"/>
        <v>32.918399999999998</v>
      </c>
      <c r="M24" s="10">
        <f t="shared" si="3"/>
        <v>126.86666670127306</v>
      </c>
      <c r="N24" t="s">
        <v>19</v>
      </c>
    </row>
    <row r="25" spans="1:15" x14ac:dyDescent="0.25">
      <c r="A25" s="4">
        <v>41705.703472222223</v>
      </c>
      <c r="B25" s="7">
        <f t="shared" si="0"/>
        <v>0.38333333336049691</v>
      </c>
      <c r="C25" s="13">
        <v>3.7629999999999999</v>
      </c>
      <c r="D25" s="13">
        <v>102.0825</v>
      </c>
      <c r="E25" t="s">
        <v>20</v>
      </c>
      <c r="F25" s="3" t="s">
        <v>66</v>
      </c>
      <c r="G25">
        <v>433</v>
      </c>
      <c r="H25">
        <v>801</v>
      </c>
      <c r="I25" s="1">
        <v>24800</v>
      </c>
      <c r="J25" s="10">
        <f t="shared" si="1"/>
        <v>7559.04</v>
      </c>
      <c r="K25" s="1">
        <v>1560</v>
      </c>
      <c r="L25" s="10">
        <f t="shared" si="2"/>
        <v>28.529279999999996</v>
      </c>
      <c r="M25" s="10">
        <f t="shared" si="3"/>
        <v>126.86666670127306</v>
      </c>
      <c r="N25" t="s">
        <v>19</v>
      </c>
    </row>
    <row r="26" spans="1:15" x14ac:dyDescent="0.25">
      <c r="A26" s="4">
        <v>41705.70416666667</v>
      </c>
      <c r="B26" s="7">
        <f t="shared" si="0"/>
        <v>0.40000000008149073</v>
      </c>
      <c r="C26" s="13">
        <v>3.8187000000000002</v>
      </c>
      <c r="D26" s="13">
        <v>102.1087</v>
      </c>
      <c r="E26" t="s">
        <v>20</v>
      </c>
      <c r="F26" s="3" t="s">
        <v>66</v>
      </c>
      <c r="G26">
        <v>440</v>
      </c>
      <c r="H26">
        <v>814</v>
      </c>
      <c r="I26" s="1">
        <v>25600</v>
      </c>
      <c r="J26" s="10">
        <f t="shared" si="1"/>
        <v>7802.88</v>
      </c>
      <c r="K26" s="1">
        <v>1380</v>
      </c>
      <c r="L26" s="10">
        <f t="shared" si="2"/>
        <v>25.237439999999999</v>
      </c>
      <c r="M26" s="10">
        <f t="shared" si="3"/>
        <v>140.43333341216203</v>
      </c>
      <c r="N26" t="s">
        <v>19</v>
      </c>
    </row>
    <row r="27" spans="1:15" x14ac:dyDescent="0.25">
      <c r="A27" s="4">
        <v>41705.70416666667</v>
      </c>
      <c r="B27" s="7">
        <f t="shared" si="0"/>
        <v>0.40000000008149073</v>
      </c>
      <c r="C27" s="13">
        <v>3.8740000000000001</v>
      </c>
      <c r="D27" s="13">
        <v>102.13460000000001</v>
      </c>
      <c r="E27" t="s">
        <v>20</v>
      </c>
      <c r="F27" s="3" t="s">
        <v>66</v>
      </c>
      <c r="G27">
        <v>448</v>
      </c>
      <c r="H27">
        <v>830</v>
      </c>
      <c r="I27" s="1">
        <v>26200</v>
      </c>
      <c r="J27" s="10">
        <f t="shared" si="1"/>
        <v>7985.76</v>
      </c>
      <c r="K27" s="1">
        <v>1260</v>
      </c>
      <c r="L27" s="10">
        <f t="shared" si="2"/>
        <v>23.042879999999997</v>
      </c>
      <c r="M27" s="10">
        <f t="shared" si="3"/>
        <v>140.43333341216203</v>
      </c>
      <c r="N27" t="s">
        <v>19</v>
      </c>
    </row>
    <row r="28" spans="1:15" x14ac:dyDescent="0.25">
      <c r="A28" s="4">
        <v>41705.704861111117</v>
      </c>
      <c r="B28" s="7">
        <f t="shared" si="0"/>
        <v>0.41666666680248454</v>
      </c>
      <c r="C28" s="13">
        <v>3.9316</v>
      </c>
      <c r="D28" s="13">
        <v>102.1618</v>
      </c>
      <c r="E28" t="s">
        <v>20</v>
      </c>
      <c r="F28" s="3" t="s">
        <v>66</v>
      </c>
      <c r="G28">
        <v>454</v>
      </c>
      <c r="H28">
        <v>840</v>
      </c>
      <c r="I28" s="1">
        <v>26900</v>
      </c>
      <c r="J28" s="10">
        <f t="shared" si="1"/>
        <v>8199.1200000000008</v>
      </c>
      <c r="K28" s="1">
        <v>1380</v>
      </c>
      <c r="L28" s="10">
        <f t="shared" si="2"/>
        <v>25.237439999999999</v>
      </c>
      <c r="M28" s="10">
        <f t="shared" si="3"/>
        <v>154.43333345779683</v>
      </c>
      <c r="N28" t="s">
        <v>19</v>
      </c>
      <c r="O28" s="6">
        <v>160</v>
      </c>
    </row>
    <row r="29" spans="1:15" x14ac:dyDescent="0.25">
      <c r="A29" s="4">
        <v>41705.704861111117</v>
      </c>
      <c r="B29" s="7">
        <f t="shared" si="0"/>
        <v>0.41666666680248454</v>
      </c>
      <c r="C29" s="13">
        <v>3.9967999999999999</v>
      </c>
      <c r="D29" s="13">
        <v>102.1926</v>
      </c>
      <c r="E29" t="s">
        <v>20</v>
      </c>
      <c r="F29" s="3" t="s">
        <v>66</v>
      </c>
      <c r="G29">
        <v>458</v>
      </c>
      <c r="H29">
        <v>848</v>
      </c>
      <c r="I29" s="1">
        <v>27700</v>
      </c>
      <c r="J29" s="10">
        <f t="shared" si="1"/>
        <v>8442.9600000000009</v>
      </c>
      <c r="K29" s="1">
        <v>1320</v>
      </c>
      <c r="L29" s="10">
        <f t="shared" si="2"/>
        <v>24.140159999999998</v>
      </c>
      <c r="M29" s="10">
        <f t="shared" si="3"/>
        <v>154.43333345779683</v>
      </c>
      <c r="N29" t="s">
        <v>19</v>
      </c>
    </row>
    <row r="30" spans="1:15" x14ac:dyDescent="0.25">
      <c r="A30" s="4">
        <v>41705.705555555556</v>
      </c>
      <c r="B30" s="7">
        <f t="shared" si="0"/>
        <v>0.43333333334885538</v>
      </c>
      <c r="C30" s="13">
        <v>4.0739999999999998</v>
      </c>
      <c r="D30" s="13">
        <v>102.2289</v>
      </c>
      <c r="E30" t="s">
        <v>20</v>
      </c>
      <c r="F30" s="3" t="s">
        <v>66</v>
      </c>
      <c r="G30">
        <v>465</v>
      </c>
      <c r="H30">
        <v>861</v>
      </c>
      <c r="I30" s="1">
        <v>28600</v>
      </c>
      <c r="J30" s="10">
        <f t="shared" si="1"/>
        <v>8717.2800000000007</v>
      </c>
      <c r="K30" s="1">
        <v>1320</v>
      </c>
      <c r="L30" s="10">
        <f t="shared" si="2"/>
        <v>24.140159999999998</v>
      </c>
      <c r="M30" s="10">
        <f t="shared" si="3"/>
        <v>168.78333335422212</v>
      </c>
      <c r="N30" t="s">
        <v>19</v>
      </c>
    </row>
    <row r="31" spans="1:15" x14ac:dyDescent="0.25">
      <c r="A31" s="4">
        <v>41705.706250000003</v>
      </c>
      <c r="B31" s="7">
        <f t="shared" si="0"/>
        <v>0.45000000006984919</v>
      </c>
      <c r="C31" s="13">
        <v>4.1429999999999998</v>
      </c>
      <c r="D31" s="13">
        <v>102.2615</v>
      </c>
      <c r="E31" t="s">
        <v>20</v>
      </c>
      <c r="F31" s="3" t="s">
        <v>66</v>
      </c>
      <c r="G31">
        <v>469</v>
      </c>
      <c r="H31">
        <v>869</v>
      </c>
      <c r="I31" s="1">
        <v>29400</v>
      </c>
      <c r="J31" s="10">
        <f t="shared" si="1"/>
        <v>8961.1200000000008</v>
      </c>
      <c r="K31" s="1">
        <v>1260</v>
      </c>
      <c r="L31" s="10">
        <f t="shared" si="2"/>
        <v>23.042879999999997</v>
      </c>
      <c r="M31" s="10">
        <f t="shared" si="3"/>
        <v>183.26666673476575</v>
      </c>
      <c r="N31" t="s">
        <v>19</v>
      </c>
    </row>
    <row r="32" spans="1:15" x14ac:dyDescent="0.25">
      <c r="A32" s="4">
        <v>41705.706250000003</v>
      </c>
      <c r="B32" s="7">
        <f t="shared" si="0"/>
        <v>0.45000000006984919</v>
      </c>
      <c r="C32" s="13">
        <v>4.2042000000000002</v>
      </c>
      <c r="D32" s="13">
        <v>102.29040000000001</v>
      </c>
      <c r="E32" t="s">
        <v>20</v>
      </c>
      <c r="F32" s="3" t="s">
        <v>66</v>
      </c>
      <c r="G32">
        <v>472</v>
      </c>
      <c r="H32">
        <v>874</v>
      </c>
      <c r="I32" s="1">
        <v>30000</v>
      </c>
      <c r="J32" s="10">
        <f t="shared" si="1"/>
        <v>9144</v>
      </c>
      <c r="K32" s="1">
        <v>1200</v>
      </c>
      <c r="L32" s="10">
        <f t="shared" si="2"/>
        <v>21.945599999999999</v>
      </c>
      <c r="M32" s="10">
        <f t="shared" si="3"/>
        <v>183.26666673476575</v>
      </c>
      <c r="N32" t="s">
        <v>19</v>
      </c>
    </row>
    <row r="33" spans="1:18" x14ac:dyDescent="0.25">
      <c r="A33" s="4">
        <v>41705.709027777782</v>
      </c>
      <c r="B33" s="7">
        <f t="shared" si="0"/>
        <v>0.51666666677920148</v>
      </c>
      <c r="C33" s="13">
        <v>4.7015000000000002</v>
      </c>
      <c r="D33" s="13">
        <v>102.52509999999999</v>
      </c>
      <c r="E33" t="s">
        <v>20</v>
      </c>
      <c r="F33" s="3" t="s">
        <v>66</v>
      </c>
      <c r="G33">
        <v>468</v>
      </c>
      <c r="H33">
        <v>867</v>
      </c>
      <c r="I33" s="1">
        <v>35000</v>
      </c>
      <c r="J33" s="10">
        <f t="shared" si="1"/>
        <v>10668</v>
      </c>
      <c r="K33">
        <v>960</v>
      </c>
      <c r="L33" s="10">
        <f t="shared" si="2"/>
        <v>17.556480000000001</v>
      </c>
      <c r="M33" s="10">
        <f t="shared" si="3"/>
        <v>241.06666677177418</v>
      </c>
      <c r="N33" t="s">
        <v>21</v>
      </c>
    </row>
    <row r="34" spans="1:18" x14ac:dyDescent="0.25">
      <c r="A34" s="4">
        <v>41705.709722222222</v>
      </c>
      <c r="B34" s="7">
        <f t="shared" si="0"/>
        <v>0.53333333332557231</v>
      </c>
      <c r="C34" s="13">
        <v>4.7073</v>
      </c>
      <c r="D34" s="13">
        <v>102.5278</v>
      </c>
      <c r="E34">
        <v>25</v>
      </c>
      <c r="F34" s="3" t="s">
        <v>66</v>
      </c>
      <c r="G34">
        <v>468</v>
      </c>
      <c r="H34">
        <v>867</v>
      </c>
      <c r="I34" s="1">
        <v>35000</v>
      </c>
      <c r="J34" s="10">
        <f t="shared" si="1"/>
        <v>10668</v>
      </c>
      <c r="K34">
        <v>0</v>
      </c>
      <c r="L34" s="10">
        <f t="shared" si="2"/>
        <v>0</v>
      </c>
      <c r="M34" s="10">
        <f t="shared" si="3"/>
        <v>255.51666666747769</v>
      </c>
      <c r="N34" t="s">
        <v>21</v>
      </c>
      <c r="P34">
        <v>724842.48</v>
      </c>
      <c r="Q34">
        <v>225743.23</v>
      </c>
      <c r="R34" t="s">
        <v>47</v>
      </c>
    </row>
    <row r="35" spans="1:18" x14ac:dyDescent="0.25">
      <c r="A35" s="4">
        <v>41705.711805555555</v>
      </c>
      <c r="B35" s="7">
        <f t="shared" si="0"/>
        <v>0.58333333331393078</v>
      </c>
      <c r="C35" s="13">
        <f t="shared" ref="C35" si="4">180/PI()*(ASIN(SIN(C34*PI()/180)*COS(($M35-$M34)/(6371+J35/1000)) + COS(C34*PI()/180)*SIN(($M35-$M34)/(6371+J35/1000))*COS($E34*PI()/180)))</f>
        <v>5.0600188684601273</v>
      </c>
      <c r="D35" s="13">
        <f t="shared" ref="D35" si="5">180/PI()*(D34 *PI()/180+ ATAN2(COS(($M35-$M34)/(6371+J35/1000))-SIN(C34*PI()/180)*SIN(C35*PI()/180), SIN($E34*PI()/180)*SIN(($M35-$M34)/(6371+J35/1000))*COS(C34*PI()/180)))</f>
        <v>102.69292729392427</v>
      </c>
      <c r="E35">
        <f>INDEX(Waypoints!$A$3:$L$13,MATCH(Flight!$M35,Waypoints!$I$3:$I$13,1),7)</f>
        <v>25</v>
      </c>
      <c r="F35" s="3" t="str">
        <f>INDEX(Waypoints!$A$3:$L$13,MATCH(Flight!$M35,Waypoints!$I$3:$I$13,1),8)</f>
        <v>NE</v>
      </c>
      <c r="H35">
        <f>H34</f>
        <v>867</v>
      </c>
      <c r="J35" s="10">
        <f t="shared" ref="J35:J50" si="6">(A35-A34)*24*1000*L35+J34</f>
        <v>10668</v>
      </c>
      <c r="M35" s="10">
        <f t="shared" si="3"/>
        <v>298.86666665738449</v>
      </c>
    </row>
    <row r="36" spans="1:18" x14ac:dyDescent="0.25">
      <c r="A36" s="4">
        <v>41705.712500000001</v>
      </c>
      <c r="B36" s="7">
        <f t="shared" si="0"/>
        <v>0.6000000000349246</v>
      </c>
      <c r="C36" s="13">
        <f t="shared" ref="C36" si="7">180/PI()*(ASIN(SIN(C35*PI()/180)*COS(($M36-$M35)/6371) + COS(C35*PI()/180)*SIN(($M36-$M35)/6371)*COS($E35*PI()/180)))</f>
        <v>5.1768421360311976</v>
      </c>
      <c r="D36" s="13">
        <f t="shared" ref="D36" si="8">180/PI()*(D35 *PI()/180+ ATAN2(COS(($M36-$M35)/6371)-SIN(C35*PI()/180)*SIN(C36*PI()/180), SIN($E35*PI()/180)*SIN(($M36-$M35)/6371)*COS(C35*PI()/180)))</f>
        <v>102.74762704131834</v>
      </c>
      <c r="E36" s="3">
        <f>INDEX(Waypoints!$A$3:$L$13,MATCH(Flight!$M36,Waypoints!$I$3:$I$13,1),7)</f>
        <v>25</v>
      </c>
      <c r="F36" s="3" t="str">
        <f>INDEX(Waypoints!$A$3:$L$13,MATCH(Flight!$M36,Waypoints!$I$3:$I$13,1),8)</f>
        <v>NE</v>
      </c>
      <c r="H36" s="3">
        <v>860</v>
      </c>
      <c r="J36" s="10">
        <f t="shared" si="6"/>
        <v>10668</v>
      </c>
      <c r="M36" s="10">
        <f t="shared" si="3"/>
        <v>313.20000003743917</v>
      </c>
    </row>
    <row r="37" spans="1:18" x14ac:dyDescent="0.25">
      <c r="A37" s="4">
        <v>41705.713194444448</v>
      </c>
      <c r="B37" s="7">
        <f t="shared" si="0"/>
        <v>0.61666666675591841</v>
      </c>
      <c r="C37" s="13">
        <f>DEGREES(ASIN(SIN(RADIANS(C36))*COS(($M37-$M36)/6371) + COS(RADIANS(C36))*SIN(($M37-$M36)/6371)*COS(RADIANS($E36))))</f>
        <v>5.2936653503539945</v>
      </c>
      <c r="D37" s="13">
        <f>DEGREES(RADIANS(D36)+ ATAN2(COS(($M37-$M36)/6371)-SIN(RADIANS(C36))*SIN(RADIANS(C37)), SIN(RADIANS($E36))*SIN(($M37-$M36)/6371)*COS(RADIANS(C36))))</f>
        <v>102.80233700889808</v>
      </c>
      <c r="E37" s="3">
        <f>INDEX(Waypoints!$A$3:$L$13,MATCH(Flight!$M37,Waypoints!$I$3:$I$13,1),7)</f>
        <v>25</v>
      </c>
      <c r="F37" s="3" t="str">
        <f>INDEX(Waypoints!$A$3:$L$13,MATCH(Flight!$M37,Waypoints!$I$3:$I$13,1),8)</f>
        <v>NE</v>
      </c>
      <c r="H37" s="3">
        <f t="shared" ref="H37:H99" si="9">H36</f>
        <v>860</v>
      </c>
      <c r="J37" s="10">
        <f t="shared" si="6"/>
        <v>10668</v>
      </c>
      <c r="M37" s="10">
        <f t="shared" si="3"/>
        <v>327.53333341749385</v>
      </c>
      <c r="N37" t="s">
        <v>34</v>
      </c>
    </row>
    <row r="38" spans="1:18" x14ac:dyDescent="0.25">
      <c r="A38" s="4">
        <v>41705.713888888895</v>
      </c>
      <c r="B38" s="7">
        <f t="shared" si="0"/>
        <v>0.63333333347691223</v>
      </c>
      <c r="C38" s="13">
        <f>DEGREES(ASIN(SIN(RADIANS(C37))*COS(($M38-$M37)/6371) + COS(RADIANS(C37))*SIN(($M38-$M37)/6371)*COS(RADIANS($E37))))</f>
        <v>5.4104885114084196</v>
      </c>
      <c r="D38" s="13">
        <f>DEGREES(RADIANS(D37)+ ATAN2(COS(($M38-$M37)/6371)-SIN(RADIANS(C37))*SIN(RADIANS(C38)), SIN(RADIANS($E37))*SIN(($M38-$M37)/6371)*COS(RADIANS(C37))))</f>
        <v>102.85705742801107</v>
      </c>
      <c r="E38" s="3">
        <f>INDEX(Waypoints!$A$3:$L$13,MATCH(Flight!$M38,Waypoints!$I$3:$I$13,1),7)</f>
        <v>25</v>
      </c>
      <c r="F38" s="3" t="str">
        <f>INDEX(Waypoints!$A$3:$L$13,MATCH(Flight!$M38,Waypoints!$I$3:$I$13,1),8)</f>
        <v>NE</v>
      </c>
      <c r="H38" s="3">
        <f t="shared" si="9"/>
        <v>860</v>
      </c>
      <c r="J38" s="10">
        <f t="shared" si="6"/>
        <v>10668</v>
      </c>
      <c r="M38" s="10">
        <f t="shared" si="3"/>
        <v>341.86666679754853</v>
      </c>
    </row>
    <row r="39" spans="1:18" x14ac:dyDescent="0.25">
      <c r="A39" s="4">
        <v>41705.714583333334</v>
      </c>
      <c r="B39" s="7">
        <f t="shared" si="0"/>
        <v>0.65000000002328306</v>
      </c>
      <c r="C39" s="13">
        <f t="shared" ref="C39:C50" si="10">DEGREES(ASIN(SIN(RADIANS(C38))*COS(($M39-$M38)/6371) + COS(RADIANS(C38))*SIN(($M39-$M38)/6371)*COS(RADIANS($E38))))</f>
        <v>5.5273116179499446</v>
      </c>
      <c r="D39" s="13">
        <f t="shared" ref="D39:D50" si="11">DEGREES(RADIANS(D38)+ ATAN2(COS(($M39-$M38)/6371)-SIN(RADIANS(C38))*SIN(RADIANS(C39)), SIN(RADIANS($E38))*SIN(($M39-$M38)/6371)*COS(RADIANS(C38))))</f>
        <v>102.91178852965058</v>
      </c>
      <c r="E39" s="3">
        <f>INDEX(Waypoints!$A$3:$L$13,MATCH(Flight!$M39,Waypoints!$I$3:$I$13,1),7)</f>
        <v>25</v>
      </c>
      <c r="F39" s="3" t="str">
        <f>INDEX(Waypoints!$A$3:$L$13,MATCH(Flight!$M39,Waypoints!$I$3:$I$13,1),8)</f>
        <v>NE</v>
      </c>
      <c r="H39" s="3">
        <f t="shared" si="9"/>
        <v>860</v>
      </c>
      <c r="J39" s="10">
        <f t="shared" si="6"/>
        <v>10668</v>
      </c>
      <c r="M39" s="10">
        <f t="shared" si="3"/>
        <v>356.20000002742745</v>
      </c>
    </row>
    <row r="40" spans="1:18" x14ac:dyDescent="0.25">
      <c r="A40" s="4">
        <v>41705.715277777781</v>
      </c>
      <c r="B40" s="7">
        <f t="shared" si="0"/>
        <v>0.66666666674427688</v>
      </c>
      <c r="C40" s="13">
        <f t="shared" si="10"/>
        <v>5.6441346724055093</v>
      </c>
      <c r="D40" s="13">
        <f t="shared" si="11"/>
        <v>102.96653054675458</v>
      </c>
      <c r="E40" s="3">
        <f>INDEX(Waypoints!$A$3:$L$13,MATCH(Flight!$M40,Waypoints!$I$3:$I$13,1),7)</f>
        <v>25</v>
      </c>
      <c r="F40" s="3" t="str">
        <f>INDEX(Waypoints!$A$3:$L$13,MATCH(Flight!$M40,Waypoints!$I$3:$I$13,1),8)</f>
        <v>NE</v>
      </c>
      <c r="H40" s="3">
        <f t="shared" si="9"/>
        <v>860</v>
      </c>
      <c r="J40" s="10">
        <f t="shared" si="6"/>
        <v>10668</v>
      </c>
      <c r="M40" s="10">
        <f t="shared" si="3"/>
        <v>370.53333340748213</v>
      </c>
    </row>
    <row r="41" spans="1:18" x14ac:dyDescent="0.25">
      <c r="A41" s="4">
        <v>41705.715972222228</v>
      </c>
      <c r="B41" s="7">
        <f t="shared" si="0"/>
        <v>0.6833333334652707</v>
      </c>
      <c r="C41" s="13">
        <f t="shared" si="10"/>
        <v>5.760957673529675</v>
      </c>
      <c r="D41" s="13">
        <f t="shared" si="11"/>
        <v>103.02128371076981</v>
      </c>
      <c r="E41" s="3">
        <f>INDEX(Waypoints!$A$3:$L$13,MATCH(Flight!$M41,Waypoints!$I$3:$I$13,1),7)</f>
        <v>25</v>
      </c>
      <c r="F41" s="3" t="str">
        <f>INDEX(Waypoints!$A$3:$L$13,MATCH(Flight!$M41,Waypoints!$I$3:$I$13,1),8)</f>
        <v>NE</v>
      </c>
      <c r="H41" s="3">
        <f t="shared" si="9"/>
        <v>860</v>
      </c>
      <c r="J41" s="10">
        <f t="shared" si="6"/>
        <v>10668</v>
      </c>
      <c r="M41" s="10">
        <f t="shared" si="3"/>
        <v>384.86666678753681</v>
      </c>
    </row>
    <row r="42" spans="1:18" x14ac:dyDescent="0.25">
      <c r="A42" s="4">
        <v>41705.716666666667</v>
      </c>
      <c r="B42" s="7">
        <f t="shared" si="0"/>
        <v>0.70000000001164153</v>
      </c>
      <c r="C42" s="13">
        <f t="shared" si="10"/>
        <v>5.8777806200765488</v>
      </c>
      <c r="D42" s="13">
        <f t="shared" si="11"/>
        <v>103.07604825337665</v>
      </c>
      <c r="E42" s="3">
        <f>INDEX(Waypoints!$A$3:$L$13,MATCH(Flight!$M42,Waypoints!$I$3:$I$13,1),7)</f>
        <v>25</v>
      </c>
      <c r="F42" s="3" t="str">
        <f>INDEX(Waypoints!$A$3:$L$13,MATCH(Flight!$M42,Waypoints!$I$3:$I$13,1),8)</f>
        <v>NE</v>
      </c>
      <c r="H42" s="3">
        <f t="shared" si="9"/>
        <v>860</v>
      </c>
      <c r="J42" s="10">
        <f t="shared" si="6"/>
        <v>10668</v>
      </c>
      <c r="M42" s="10">
        <f t="shared" si="3"/>
        <v>399.20000001741573</v>
      </c>
      <c r="O42" s="6">
        <v>130</v>
      </c>
    </row>
    <row r="43" spans="1:18" x14ac:dyDescent="0.25">
      <c r="A43" s="4">
        <v>41705.717361111114</v>
      </c>
      <c r="B43" s="7">
        <f t="shared" si="0"/>
        <v>0.71666666673263535</v>
      </c>
      <c r="C43" s="13">
        <f t="shared" si="10"/>
        <v>5.9946035144716943</v>
      </c>
      <c r="D43" s="13">
        <f t="shared" si="11"/>
        <v>103.13082440821633</v>
      </c>
      <c r="E43" s="3">
        <f>INDEX(Waypoints!$A$3:$L$13,MATCH(Flight!$M43,Waypoints!$I$3:$I$13,1),7)</f>
        <v>25</v>
      </c>
      <c r="F43" s="3" t="str">
        <f>INDEX(Waypoints!$A$3:$L$13,MATCH(Flight!$M43,Waypoints!$I$3:$I$13,1),8)</f>
        <v>NE</v>
      </c>
      <c r="H43" s="3">
        <f t="shared" si="9"/>
        <v>860</v>
      </c>
      <c r="J43" s="10">
        <f t="shared" si="6"/>
        <v>10668</v>
      </c>
      <c r="M43" s="10">
        <f t="shared" si="3"/>
        <v>413.53333339747041</v>
      </c>
    </row>
    <row r="44" spans="1:18" x14ac:dyDescent="0.25">
      <c r="A44" s="4">
        <v>41705.718055555561</v>
      </c>
      <c r="B44" s="7">
        <f t="shared" si="0"/>
        <v>0.73333333345362917</v>
      </c>
      <c r="C44" s="13">
        <f t="shared" si="10"/>
        <v>6.1114263554683035</v>
      </c>
      <c r="D44" s="13">
        <f t="shared" si="11"/>
        <v>103.18561240745269</v>
      </c>
      <c r="E44" s="3">
        <f>INDEX(Waypoints!$A$3:$L$13,MATCH(Flight!$M44,Waypoints!$I$3:$I$13,1),7)</f>
        <v>25</v>
      </c>
      <c r="F44" s="3" t="str">
        <f>INDEX(Waypoints!$A$3:$L$13,MATCH(Flight!$M44,Waypoints!$I$3:$I$13,1),8)</f>
        <v>NE</v>
      </c>
      <c r="H44" s="3">
        <f t="shared" si="9"/>
        <v>860</v>
      </c>
      <c r="J44" s="10">
        <f t="shared" si="6"/>
        <v>10668</v>
      </c>
      <c r="M44" s="10">
        <f t="shared" si="3"/>
        <v>427.8666667775251</v>
      </c>
    </row>
    <row r="45" spans="1:18" x14ac:dyDescent="0.25">
      <c r="A45" s="4">
        <v>41705.71875</v>
      </c>
      <c r="B45" s="7">
        <f t="shared" si="0"/>
        <v>0.75</v>
      </c>
      <c r="C45" s="13">
        <f t="shared" si="10"/>
        <v>6.2282491418191146</v>
      </c>
      <c r="D45" s="13">
        <f t="shared" si="11"/>
        <v>103.24041248349833</v>
      </c>
      <c r="E45" s="3">
        <f>INDEX(Waypoints!$A$3:$L$13,MATCH(Flight!$M45,Waypoints!$I$3:$I$13,1),7)</f>
        <v>25</v>
      </c>
      <c r="F45" s="3" t="str">
        <f>INDEX(Waypoints!$A$3:$L$13,MATCH(Flight!$M45,Waypoints!$I$3:$I$13,1),8)</f>
        <v>NE</v>
      </c>
      <c r="H45" s="3">
        <f t="shared" si="9"/>
        <v>860</v>
      </c>
      <c r="J45" s="10">
        <f t="shared" si="6"/>
        <v>10668</v>
      </c>
      <c r="M45" s="10">
        <f t="shared" si="3"/>
        <v>442.20000000740401</v>
      </c>
    </row>
    <row r="46" spans="1:18" x14ac:dyDescent="0.25">
      <c r="A46" s="4">
        <v>41705.719444444447</v>
      </c>
      <c r="B46" s="7">
        <f t="shared" si="0"/>
        <v>0.76666666672099382</v>
      </c>
      <c r="C46" s="13">
        <f t="shared" si="10"/>
        <v>6.3450718759483067</v>
      </c>
      <c r="D46" s="13">
        <f t="shared" si="11"/>
        <v>103.29522487074279</v>
      </c>
      <c r="E46" s="3">
        <f>INDEX(Waypoints!$A$3:$L$13,MATCH(Flight!$M46,Waypoints!$I$3:$I$13,1),7)</f>
        <v>25</v>
      </c>
      <c r="F46" s="3" t="str">
        <f>INDEX(Waypoints!$A$3:$L$13,MATCH(Flight!$M46,Waypoints!$I$3:$I$13,1),8)</f>
        <v>NE</v>
      </c>
      <c r="H46" s="3">
        <f t="shared" si="9"/>
        <v>860</v>
      </c>
      <c r="J46" s="10">
        <f t="shared" si="6"/>
        <v>10668</v>
      </c>
      <c r="M46" s="10">
        <f t="shared" si="3"/>
        <v>456.5333333874587</v>
      </c>
    </row>
    <row r="47" spans="1:18" x14ac:dyDescent="0.25">
      <c r="A47" s="4">
        <v>41705.720138888893</v>
      </c>
      <c r="B47" s="7">
        <f t="shared" si="0"/>
        <v>0.78333333344198763</v>
      </c>
      <c r="C47" s="13">
        <f t="shared" si="10"/>
        <v>6.4618945566076951</v>
      </c>
      <c r="D47" s="13">
        <f t="shared" si="11"/>
        <v>103.35004980211232</v>
      </c>
      <c r="E47" s="3">
        <f>INDEX(Waypoints!$A$3:$L$13,MATCH(Flight!$M47,Waypoints!$I$3:$I$13,1),7)</f>
        <v>25</v>
      </c>
      <c r="F47" s="3" t="str">
        <f>INDEX(Waypoints!$A$3:$L$13,MATCH(Flight!$M47,Waypoints!$I$3:$I$13,1),8)</f>
        <v>NE</v>
      </c>
      <c r="H47" s="3">
        <f t="shared" si="9"/>
        <v>860</v>
      </c>
      <c r="J47" s="10">
        <f t="shared" si="6"/>
        <v>10668</v>
      </c>
      <c r="M47" s="10">
        <f t="shared" si="3"/>
        <v>470.86666676751338</v>
      </c>
    </row>
    <row r="48" spans="1:18" x14ac:dyDescent="0.25">
      <c r="A48" s="4">
        <v>41705.720833333333</v>
      </c>
      <c r="B48" s="7">
        <f t="shared" si="0"/>
        <v>0.79999999998835847</v>
      </c>
      <c r="C48" s="13">
        <f t="shared" si="10"/>
        <v>6.5787171825486395</v>
      </c>
      <c r="D48" s="13">
        <f t="shared" si="11"/>
        <v>103.40488751079704</v>
      </c>
      <c r="E48" s="3">
        <f>INDEX(Waypoints!$A$3:$L$13,MATCH(Flight!$M48,Waypoints!$I$3:$I$13,1),7)</f>
        <v>25</v>
      </c>
      <c r="F48" s="3" t="str">
        <f>INDEX(Waypoints!$A$3:$L$13,MATCH(Flight!$M48,Waypoints!$I$3:$I$13,1),8)</f>
        <v>NE</v>
      </c>
      <c r="H48" s="3">
        <f t="shared" si="9"/>
        <v>860</v>
      </c>
      <c r="J48" s="10">
        <f t="shared" si="6"/>
        <v>10668</v>
      </c>
      <c r="M48" s="10">
        <f t="shared" si="3"/>
        <v>485.1999999973923</v>
      </c>
    </row>
    <row r="49" spans="1:18" x14ac:dyDescent="0.25">
      <c r="A49" s="4">
        <v>41705.72152777778</v>
      </c>
      <c r="B49" s="7">
        <f t="shared" si="0"/>
        <v>0.81666666670935228</v>
      </c>
      <c r="C49" s="13">
        <f t="shared" si="10"/>
        <v>6.6955397561939289</v>
      </c>
      <c r="D49" s="13">
        <f t="shared" si="11"/>
        <v>103.45973823198038</v>
      </c>
      <c r="E49" s="3">
        <f>INDEX(Waypoints!$A$3:$L$13,MATCH(Flight!$M49,Waypoints!$I$3:$I$13,1),7)</f>
        <v>25</v>
      </c>
      <c r="F49" s="3" t="str">
        <f>INDEX(Waypoints!$A$3:$L$13,MATCH(Flight!$M49,Waypoints!$I$3:$I$13,1),8)</f>
        <v>NE</v>
      </c>
      <c r="H49" s="3">
        <f t="shared" si="9"/>
        <v>860</v>
      </c>
      <c r="J49" s="10">
        <f t="shared" si="6"/>
        <v>10668</v>
      </c>
      <c r="M49" s="10">
        <f t="shared" si="3"/>
        <v>499.53333337744698</v>
      </c>
      <c r="N49" t="s">
        <v>35</v>
      </c>
    </row>
    <row r="50" spans="1:18" x14ac:dyDescent="0.25">
      <c r="A50" s="4">
        <v>41705.722222222226</v>
      </c>
      <c r="B50" s="7">
        <f t="shared" si="0"/>
        <v>0.8333333334303461</v>
      </c>
      <c r="C50" s="13">
        <f t="shared" si="10"/>
        <v>6.812362276293995</v>
      </c>
      <c r="D50" s="13">
        <f t="shared" si="11"/>
        <v>103.51460219939658</v>
      </c>
      <c r="E50" s="3">
        <f>INDEX(Waypoints!$A$3:$L$13,MATCH(Flight!$M50,Waypoints!$I$3:$I$13,1),7)</f>
        <v>25</v>
      </c>
      <c r="F50" s="3" t="str">
        <f>INDEX(Waypoints!$A$3:$L$13,MATCH(Flight!$M50,Waypoints!$I$3:$I$13,1),8)</f>
        <v>NE</v>
      </c>
      <c r="H50" s="3">
        <f t="shared" si="9"/>
        <v>860</v>
      </c>
      <c r="J50" s="10">
        <f t="shared" si="6"/>
        <v>10668</v>
      </c>
      <c r="M50" s="10">
        <f t="shared" si="3"/>
        <v>513.86666675750166</v>
      </c>
    </row>
    <row r="51" spans="1:18" x14ac:dyDescent="0.25">
      <c r="A51" s="8">
        <v>41705.722916666666</v>
      </c>
      <c r="B51" s="7">
        <f t="shared" si="0"/>
        <v>0.84999999997671694</v>
      </c>
      <c r="C51" s="14">
        <v>6.9366000000000003</v>
      </c>
      <c r="D51" s="14">
        <v>103.58499999999999</v>
      </c>
      <c r="E51" s="3">
        <f>INDEX(Waypoints!$A$3:$L$13,MATCH(Flight!$M51,Waypoints!$I$3:$I$13,1),7)</f>
        <v>263</v>
      </c>
      <c r="F51" s="3" t="str">
        <f>INDEX(Waypoints!$A$3:$L$13,MATCH(Flight!$M51,Waypoints!$I$3:$I$13,1),8)</f>
        <v>W</v>
      </c>
      <c r="G51" s="9"/>
      <c r="H51" s="3">
        <f t="shared" si="9"/>
        <v>860</v>
      </c>
      <c r="I51" s="9">
        <v>35000</v>
      </c>
      <c r="J51" s="11">
        <f t="shared" ref="J51" si="12">I51*0.3048</f>
        <v>10668</v>
      </c>
      <c r="K51" s="9"/>
      <c r="L51" s="11">
        <v>20</v>
      </c>
      <c r="M51" s="10">
        <f t="shared" si="3"/>
        <v>528.19999998738058</v>
      </c>
      <c r="N51" s="9" t="s">
        <v>33</v>
      </c>
      <c r="P51">
        <v>724391.66</v>
      </c>
      <c r="Q51">
        <v>342843.99</v>
      </c>
      <c r="R51" t="s">
        <v>47</v>
      </c>
    </row>
    <row r="52" spans="1:18" x14ac:dyDescent="0.25">
      <c r="A52" s="4">
        <v>41705.723611111112</v>
      </c>
      <c r="B52" s="7">
        <f t="shared" si="0"/>
        <v>0.86666666669771075</v>
      </c>
      <c r="C52" s="13">
        <f t="shared" ref="C52:C95" si="13">DEGREES(ASIN(SIN(RADIANS(C51))*COS(($M52-$M51)/6371) + COS(RADIANS(C51))*SIN(($M52-$M51)/6371)*COS(RADIANS($E51))))</f>
        <v>6.9208733393734843</v>
      </c>
      <c r="D52" s="13">
        <f t="shared" ref="D52:D95" si="14">DEGREES(RADIANS(D51)+ ATAN2(COS(($M52-$M51)/6371)-SIN(RADIANS(C51))*SIN(RADIANS(C52)), SIN(RADIANS($E51))*SIN(($M52-$M51)/6371)*COS(RADIANS(C51))))</f>
        <v>103.45611896729481</v>
      </c>
      <c r="E52" s="3">
        <f>INDEX(Waypoints!$A$3:$L$13,MATCH(Flight!$M52,Waypoints!$I$3:$I$13,1),7)</f>
        <v>263</v>
      </c>
      <c r="F52" s="3" t="str">
        <f>INDEX(Waypoints!$A$3:$L$13,MATCH(Flight!$M52,Waypoints!$I$3:$I$13,1),8)</f>
        <v>W</v>
      </c>
      <c r="H52" s="3">
        <f t="shared" si="9"/>
        <v>860</v>
      </c>
      <c r="J52" s="10">
        <f>(A52-A51)*24*1000*L52+J51</f>
        <v>11168.000001629815</v>
      </c>
      <c r="L52" s="10">
        <v>30</v>
      </c>
      <c r="M52" s="10">
        <f t="shared" si="3"/>
        <v>542.53333336743526</v>
      </c>
    </row>
    <row r="53" spans="1:18" x14ac:dyDescent="0.25">
      <c r="A53" s="4">
        <v>41705.724305555559</v>
      </c>
      <c r="B53" s="7">
        <f t="shared" si="0"/>
        <v>0.88333333341870457</v>
      </c>
      <c r="C53" s="13">
        <f t="shared" si="13"/>
        <v>6.9051467185324498</v>
      </c>
      <c r="D53" s="13">
        <f t="shared" si="14"/>
        <v>103.32724222357405</v>
      </c>
      <c r="E53" s="3">
        <f>INDEX(Waypoints!$A$3:$L$13,MATCH(Flight!$M53,Waypoints!$I$3:$I$13,1),7)</f>
        <v>263</v>
      </c>
      <c r="F53" s="3" t="str">
        <f>INDEX(Waypoints!$A$3:$L$13,MATCH(Flight!$M53,Waypoints!$I$3:$I$13,1),8)</f>
        <v>W</v>
      </c>
      <c r="H53" s="3">
        <f t="shared" si="9"/>
        <v>860</v>
      </c>
      <c r="J53" s="10">
        <f t="shared" ref="J53:J116" si="15">(A53-A52)*24*1000*L53+J52</f>
        <v>11668.000003259629</v>
      </c>
      <c r="L53" s="10">
        <v>30</v>
      </c>
      <c r="M53" s="10">
        <f t="shared" si="3"/>
        <v>556.86666674748994</v>
      </c>
      <c r="N53" t="s">
        <v>104</v>
      </c>
    </row>
    <row r="54" spans="1:18" x14ac:dyDescent="0.25">
      <c r="A54" s="4">
        <v>41705.725000000006</v>
      </c>
      <c r="B54" s="7">
        <f t="shared" si="0"/>
        <v>0.90000000013969839</v>
      </c>
      <c r="C54" s="13">
        <f t="shared" si="13"/>
        <v>6.8894201374741533</v>
      </c>
      <c r="D54" s="13">
        <f t="shared" si="14"/>
        <v>103.19836975883248</v>
      </c>
      <c r="E54" s="3">
        <f>INDEX(Waypoints!$A$3:$L$13,MATCH(Flight!$M54,Waypoints!$I$3:$I$13,1),7)</f>
        <v>263</v>
      </c>
      <c r="F54" s="3" t="str">
        <f>INDEX(Waypoints!$A$3:$L$13,MATCH(Flight!$M54,Waypoints!$I$3:$I$13,1),8)</f>
        <v>W</v>
      </c>
      <c r="H54" s="3">
        <f t="shared" si="9"/>
        <v>860</v>
      </c>
      <c r="J54" s="10">
        <f t="shared" si="15"/>
        <v>12168.000004889444</v>
      </c>
      <c r="L54" s="10">
        <v>30</v>
      </c>
      <c r="M54" s="10">
        <f t="shared" si="3"/>
        <v>571.20000012754463</v>
      </c>
    </row>
    <row r="55" spans="1:18" x14ac:dyDescent="0.25">
      <c r="A55" s="4">
        <v>41705.725694444445</v>
      </c>
      <c r="B55" s="7">
        <f t="shared" si="0"/>
        <v>0.91666666668606922</v>
      </c>
      <c r="C55" s="13">
        <f t="shared" si="13"/>
        <v>6.8736935963608072</v>
      </c>
      <c r="D55" s="13">
        <f t="shared" si="14"/>
        <v>103.06950156441678</v>
      </c>
      <c r="E55" s="3">
        <f>INDEX(Waypoints!$A$3:$L$13,MATCH(Flight!$M55,Waypoints!$I$3:$I$13,1),7)</f>
        <v>263</v>
      </c>
      <c r="F55" s="3" t="str">
        <f>INDEX(Waypoints!$A$3:$L$13,MATCH(Flight!$M55,Waypoints!$I$3:$I$13,1),8)</f>
        <v>W</v>
      </c>
      <c r="H55" s="3">
        <f t="shared" si="9"/>
        <v>860</v>
      </c>
      <c r="J55" s="10">
        <f t="shared" si="15"/>
        <v>12668.000001280569</v>
      </c>
      <c r="L55" s="10">
        <v>30</v>
      </c>
      <c r="M55" s="10">
        <f t="shared" si="3"/>
        <v>585.53333335742354</v>
      </c>
    </row>
    <row r="56" spans="1:18" x14ac:dyDescent="0.25">
      <c r="A56" s="4">
        <v>41705.726388888892</v>
      </c>
      <c r="B56" s="7">
        <f t="shared" si="0"/>
        <v>0.93333333340706304</v>
      </c>
      <c r="C56" s="13">
        <f t="shared" si="13"/>
        <v>6.8579670948597711</v>
      </c>
      <c r="D56" s="13">
        <f t="shared" si="14"/>
        <v>102.94063762762481</v>
      </c>
      <c r="E56" s="3">
        <f>INDEX(Waypoints!$A$3:$L$13,MATCH(Flight!$M56,Waypoints!$I$3:$I$13,1),7)</f>
        <v>263</v>
      </c>
      <c r="F56" s="3" t="str">
        <f>INDEX(Waypoints!$A$3:$L$13,MATCH(Flight!$M56,Waypoints!$I$3:$I$13,1),8)</f>
        <v>W</v>
      </c>
      <c r="H56" s="3">
        <f t="shared" si="9"/>
        <v>860</v>
      </c>
      <c r="J56" s="10">
        <f t="shared" si="15"/>
        <v>13168.000002910383</v>
      </c>
      <c r="L56" s="10">
        <v>30</v>
      </c>
      <c r="M56" s="10">
        <f t="shared" si="3"/>
        <v>599.86666673747823</v>
      </c>
    </row>
    <row r="57" spans="1:18" x14ac:dyDescent="0.25">
      <c r="A57" s="4">
        <v>41705.727083333339</v>
      </c>
      <c r="B57" s="7">
        <f t="shared" si="0"/>
        <v>0.95000000012805685</v>
      </c>
      <c r="C57" s="13">
        <f t="shared" si="13"/>
        <v>6.8422406331332741</v>
      </c>
      <c r="D57" s="13">
        <f t="shared" si="14"/>
        <v>102.81177793980669</v>
      </c>
      <c r="E57" s="3">
        <f>INDEX(Waypoints!$A$3:$L$13,MATCH(Flight!$M57,Waypoints!$I$3:$I$13,1),7)</f>
        <v>263</v>
      </c>
      <c r="F57" s="3" t="str">
        <f>INDEX(Waypoints!$A$3:$L$13,MATCH(Flight!$M57,Waypoints!$I$3:$I$13,1),8)</f>
        <v>W</v>
      </c>
      <c r="H57" s="3">
        <f t="shared" si="9"/>
        <v>860</v>
      </c>
      <c r="J57" s="10">
        <f t="shared" si="15"/>
        <v>13501.333337330259</v>
      </c>
      <c r="L57" s="10">
        <v>20</v>
      </c>
      <c r="M57" s="10">
        <f t="shared" si="3"/>
        <v>614.20000011753291</v>
      </c>
    </row>
    <row r="58" spans="1:18" x14ac:dyDescent="0.25">
      <c r="A58" s="4">
        <v>41705.727777777778</v>
      </c>
      <c r="B58" s="7">
        <f t="shared" si="0"/>
        <v>0.96666666667442769</v>
      </c>
      <c r="C58" s="13">
        <f t="shared" si="13"/>
        <v>6.8265142113435449</v>
      </c>
      <c r="D58" s="13">
        <f t="shared" si="14"/>
        <v>102.68292249231409</v>
      </c>
      <c r="E58" s="3">
        <f>INDEX(Waypoints!$A$3:$L$13,MATCH(Flight!$M58,Waypoints!$I$3:$I$13,1),7)</f>
        <v>263</v>
      </c>
      <c r="F58" s="3" t="str">
        <f>INDEX(Waypoints!$A$3:$L$13,MATCH(Flight!$M58,Waypoints!$I$3:$I$13,1),8)</f>
        <v>W</v>
      </c>
      <c r="H58" s="3">
        <f t="shared" si="9"/>
        <v>860</v>
      </c>
      <c r="J58" s="10">
        <f t="shared" si="15"/>
        <v>13501.333337330259</v>
      </c>
      <c r="M58" s="10">
        <f t="shared" si="3"/>
        <v>628.53333334741183</v>
      </c>
    </row>
    <row r="59" spans="1:18" x14ac:dyDescent="0.25">
      <c r="A59" s="4">
        <v>41705.728472222225</v>
      </c>
      <c r="B59" s="7">
        <f t="shared" si="0"/>
        <v>0.9833333333954215</v>
      </c>
      <c r="C59" s="13">
        <f t="shared" si="13"/>
        <v>6.8107878291579675</v>
      </c>
      <c r="D59" s="13">
        <f t="shared" si="14"/>
        <v>102.55407127245026</v>
      </c>
      <c r="E59" s="3">
        <f>INDEX(Waypoints!$A$3:$L$13,MATCH(Flight!$M59,Waypoints!$I$3:$I$13,1),7)</f>
        <v>263</v>
      </c>
      <c r="F59" s="3" t="str">
        <f>INDEX(Waypoints!$A$3:$L$13,MATCH(Flight!$M59,Waypoints!$I$3:$I$13,1),8)</f>
        <v>W</v>
      </c>
      <c r="H59" s="3">
        <f t="shared" si="9"/>
        <v>860</v>
      </c>
      <c r="J59" s="10">
        <f t="shared" si="15"/>
        <v>13501.333337330259</v>
      </c>
      <c r="M59" s="10">
        <f t="shared" si="3"/>
        <v>642.86666672746651</v>
      </c>
    </row>
    <row r="60" spans="1:18" x14ac:dyDescent="0.25">
      <c r="A60" s="4">
        <v>41705.729166666672</v>
      </c>
      <c r="B60" s="7">
        <f t="shared" si="0"/>
        <v>1.0000000001164153</v>
      </c>
      <c r="C60" s="13">
        <f t="shared" si="13"/>
        <v>6.7950614867387849</v>
      </c>
      <c r="D60" s="13">
        <f t="shared" si="14"/>
        <v>102.42522427157027</v>
      </c>
      <c r="E60" s="3">
        <f>INDEX(Waypoints!$A$3:$L$13,MATCH(Flight!$M60,Waypoints!$I$3:$I$13,1),7)</f>
        <v>263</v>
      </c>
      <c r="F60" s="3" t="str">
        <f>INDEX(Waypoints!$A$3:$L$13,MATCH(Flight!$M60,Waypoints!$I$3:$I$13,1),8)</f>
        <v>W</v>
      </c>
      <c r="H60" s="3">
        <f t="shared" si="9"/>
        <v>860</v>
      </c>
      <c r="J60" s="10">
        <f t="shared" si="15"/>
        <v>13501.333337330259</v>
      </c>
      <c r="M60" s="10">
        <f t="shared" si="3"/>
        <v>657.20000010752119</v>
      </c>
    </row>
    <row r="61" spans="1:18" x14ac:dyDescent="0.25">
      <c r="A61" s="4">
        <v>41705.729861111111</v>
      </c>
      <c r="B61" s="7">
        <f t="shared" si="0"/>
        <v>1.0166666666627862</v>
      </c>
      <c r="C61" s="13">
        <f t="shared" si="13"/>
        <v>6.7793351842482448</v>
      </c>
      <c r="D61" s="13">
        <f t="shared" si="14"/>
        <v>102.29638148103076</v>
      </c>
      <c r="E61" s="3">
        <f>INDEX(Waypoints!$A$3:$L$13,MATCH(Flight!$M61,Waypoints!$I$3:$I$13,1),7)</f>
        <v>263</v>
      </c>
      <c r="F61" s="3" t="str">
        <f>INDEX(Waypoints!$A$3:$L$13,MATCH(Flight!$M61,Waypoints!$I$3:$I$13,1),8)</f>
        <v>W</v>
      </c>
      <c r="H61" s="3">
        <f t="shared" si="9"/>
        <v>860</v>
      </c>
      <c r="J61" s="10">
        <f t="shared" si="15"/>
        <v>13501.333337330259</v>
      </c>
      <c r="M61" s="10">
        <f t="shared" si="3"/>
        <v>671.53333333740011</v>
      </c>
    </row>
    <row r="62" spans="1:18" x14ac:dyDescent="0.25">
      <c r="A62" s="4">
        <v>41705.730555555558</v>
      </c>
      <c r="B62" s="7">
        <f t="shared" si="0"/>
        <v>1.03333333338378</v>
      </c>
      <c r="C62" s="13">
        <f t="shared" si="13"/>
        <v>6.7636089213537547</v>
      </c>
      <c r="D62" s="13">
        <f t="shared" si="14"/>
        <v>102.16754288814032</v>
      </c>
      <c r="E62" s="3">
        <f>INDEX(Waypoints!$A$3:$L$13,MATCH(Flight!$M62,Waypoints!$I$3:$I$13,1),7)</f>
        <v>263</v>
      </c>
      <c r="F62" s="3" t="str">
        <f>INDEX(Waypoints!$A$3:$L$13,MATCH(Flight!$M62,Waypoints!$I$3:$I$13,1),8)</f>
        <v>W</v>
      </c>
      <c r="H62" s="3">
        <f t="shared" si="9"/>
        <v>860</v>
      </c>
      <c r="J62" s="10">
        <f t="shared" si="15"/>
        <v>13501.333337330259</v>
      </c>
      <c r="M62" s="10">
        <f t="shared" si="3"/>
        <v>685.86666671745479</v>
      </c>
    </row>
    <row r="63" spans="1:18" x14ac:dyDescent="0.25">
      <c r="A63" s="4">
        <v>41705.731250000004</v>
      </c>
      <c r="B63" s="7">
        <f t="shared" si="0"/>
        <v>1.0500000001047738</v>
      </c>
      <c r="C63" s="13">
        <f t="shared" si="13"/>
        <v>6.7478826982175732</v>
      </c>
      <c r="D63" s="13">
        <f t="shared" si="14"/>
        <v>102.03870848425898</v>
      </c>
      <c r="E63" s="3">
        <f>INDEX(Waypoints!$A$3:$L$13,MATCH(Flight!$M63,Waypoints!$I$3:$I$13,1),7)</f>
        <v>263</v>
      </c>
      <c r="F63" s="3" t="str">
        <f>INDEX(Waypoints!$A$3:$L$13,MATCH(Flight!$M63,Waypoints!$I$3:$I$13,1),8)</f>
        <v>W</v>
      </c>
      <c r="H63" s="3">
        <f t="shared" si="9"/>
        <v>860</v>
      </c>
      <c r="J63" s="10">
        <f t="shared" si="15"/>
        <v>13501.333337330259</v>
      </c>
      <c r="M63" s="10">
        <f t="shared" si="3"/>
        <v>700.20000009750947</v>
      </c>
    </row>
    <row r="64" spans="1:18" x14ac:dyDescent="0.25">
      <c r="A64" s="4">
        <v>41705.731944444444</v>
      </c>
      <c r="B64" s="7">
        <f t="shared" si="0"/>
        <v>1.0666666666511446</v>
      </c>
      <c r="C64" s="13">
        <f t="shared" si="13"/>
        <v>6.7321565150019653</v>
      </c>
      <c r="D64" s="13">
        <f t="shared" si="14"/>
        <v>101.90987826074826</v>
      </c>
      <c r="E64" s="3">
        <f>INDEX(Waypoints!$A$3:$L$13,MATCH(Flight!$M64,Waypoints!$I$3:$I$13,1),7)</f>
        <v>263</v>
      </c>
      <c r="F64" s="3" t="str">
        <f>INDEX(Waypoints!$A$3:$L$13,MATCH(Flight!$M64,Waypoints!$I$3:$I$13,1),8)</f>
        <v>W</v>
      </c>
      <c r="H64" s="3">
        <f t="shared" si="9"/>
        <v>860</v>
      </c>
      <c r="J64" s="10">
        <f t="shared" si="15"/>
        <v>13501.333337330259</v>
      </c>
      <c r="M64" s="10">
        <f t="shared" si="3"/>
        <v>714.53333332738839</v>
      </c>
    </row>
    <row r="65" spans="1:14" x14ac:dyDescent="0.25">
      <c r="A65" s="4">
        <v>41705.732638888891</v>
      </c>
      <c r="B65" s="7">
        <f t="shared" si="0"/>
        <v>1.0833333333721384</v>
      </c>
      <c r="C65" s="13">
        <f t="shared" si="13"/>
        <v>6.7164303713743614</v>
      </c>
      <c r="D65" s="13">
        <f t="shared" si="14"/>
        <v>101.78105220492208</v>
      </c>
      <c r="E65" s="3">
        <f>INDEX(Waypoints!$A$3:$L$13,MATCH(Flight!$M65,Waypoints!$I$3:$I$13,1),7)</f>
        <v>263</v>
      </c>
      <c r="F65" s="3" t="str">
        <f>INDEX(Waypoints!$A$3:$L$13,MATCH(Flight!$M65,Waypoints!$I$3:$I$13,1),8)</f>
        <v>W</v>
      </c>
      <c r="H65" s="3">
        <f t="shared" si="9"/>
        <v>860</v>
      </c>
      <c r="J65" s="10">
        <f t="shared" si="15"/>
        <v>13168.000002910383</v>
      </c>
      <c r="L65" s="10">
        <v>-20</v>
      </c>
      <c r="M65" s="10">
        <f t="shared" si="3"/>
        <v>728.86666670744307</v>
      </c>
      <c r="N65" t="s">
        <v>105</v>
      </c>
    </row>
    <row r="66" spans="1:14" x14ac:dyDescent="0.25">
      <c r="A66" s="4">
        <v>41705.733333333337</v>
      </c>
      <c r="B66" s="7">
        <f t="shared" si="0"/>
        <v>1.1000000000931323</v>
      </c>
      <c r="C66" s="13">
        <f t="shared" si="13"/>
        <v>6.7007042674970352</v>
      </c>
      <c r="D66" s="13">
        <f t="shared" si="14"/>
        <v>101.65223030814535</v>
      </c>
      <c r="E66" s="3">
        <f>INDEX(Waypoints!$A$3:$L$13,MATCH(Flight!$M66,Waypoints!$I$3:$I$13,1),7)</f>
        <v>263</v>
      </c>
      <c r="F66" s="3" t="str">
        <f>INDEX(Waypoints!$A$3:$L$13,MATCH(Flight!$M66,Waypoints!$I$3:$I$13,1),8)</f>
        <v>W</v>
      </c>
      <c r="H66" s="3">
        <f t="shared" si="9"/>
        <v>860</v>
      </c>
      <c r="J66" s="10">
        <f t="shared" si="15"/>
        <v>12668.000001280569</v>
      </c>
      <c r="L66" s="10">
        <v>-30</v>
      </c>
      <c r="M66" s="10">
        <f t="shared" si="3"/>
        <v>743.20000008749776</v>
      </c>
    </row>
    <row r="67" spans="1:14" x14ac:dyDescent="0.25">
      <c r="A67" s="4">
        <v>41705.734027777777</v>
      </c>
      <c r="B67" s="7">
        <f t="shared" si="0"/>
        <v>1.1166666666395031</v>
      </c>
      <c r="C67" s="13">
        <f t="shared" si="13"/>
        <v>6.6849782035322693</v>
      </c>
      <c r="D67" s="13">
        <f t="shared" si="14"/>
        <v>101.52341256178451</v>
      </c>
      <c r="E67" s="3">
        <f>INDEX(Waypoints!$A$3:$L$13,MATCH(Flight!$M67,Waypoints!$I$3:$I$13,1),7)</f>
        <v>263</v>
      </c>
      <c r="F67" s="3" t="str">
        <f>INDEX(Waypoints!$A$3:$L$13,MATCH(Flight!$M67,Waypoints!$I$3:$I$13,1),8)</f>
        <v>W</v>
      </c>
      <c r="H67" s="3">
        <f t="shared" si="9"/>
        <v>860</v>
      </c>
      <c r="J67" s="10">
        <f t="shared" si="15"/>
        <v>12168.000004889444</v>
      </c>
      <c r="L67" s="10">
        <v>-30</v>
      </c>
      <c r="M67" s="10">
        <f t="shared" si="3"/>
        <v>757.53333331737667</v>
      </c>
    </row>
    <row r="68" spans="1:14" x14ac:dyDescent="0.25">
      <c r="A68" s="4">
        <v>41705.734722222223</v>
      </c>
      <c r="B68" s="7">
        <f t="shared" si="0"/>
        <v>1.1333333333604969</v>
      </c>
      <c r="C68" s="13">
        <f t="shared" si="13"/>
        <v>6.6692521791475174</v>
      </c>
      <c r="D68" s="13">
        <f t="shared" si="14"/>
        <v>101.39459895315872</v>
      </c>
      <c r="E68" s="3">
        <f>INDEX(Waypoints!$A$3:$L$13,MATCH(Flight!$M68,Waypoints!$I$3:$I$13,1),7)</f>
        <v>263</v>
      </c>
      <c r="F68" s="3" t="str">
        <f>INDEX(Waypoints!$A$3:$L$13,MATCH(Flight!$M68,Waypoints!$I$3:$I$13,1),8)</f>
        <v>W</v>
      </c>
      <c r="H68" s="3">
        <f t="shared" si="9"/>
        <v>860</v>
      </c>
      <c r="J68" s="10">
        <f t="shared" si="15"/>
        <v>11668.000003259629</v>
      </c>
      <c r="L68" s="10">
        <v>-30</v>
      </c>
      <c r="M68" s="10">
        <f t="shared" si="3"/>
        <v>771.86666669743136</v>
      </c>
    </row>
    <row r="69" spans="1:14" x14ac:dyDescent="0.25">
      <c r="A69" s="4">
        <v>41705.73541666667</v>
      </c>
      <c r="B69" s="7">
        <f t="shared" ref="B69:B132" si="16">(A69-A68)*24+B68</f>
        <v>1.1500000000814907</v>
      </c>
      <c r="C69" s="13">
        <f t="shared" si="13"/>
        <v>6.653526194505071</v>
      </c>
      <c r="D69" s="13">
        <f t="shared" si="14"/>
        <v>101.26578947363777</v>
      </c>
      <c r="E69" s="3">
        <f>INDEX(Waypoints!$A$3:$L$13,MATCH(Flight!$M69,Waypoints!$I$3:$I$13,1),7)</f>
        <v>263</v>
      </c>
      <c r="F69" s="3" t="str">
        <f>INDEX(Waypoints!$A$3:$L$13,MATCH(Flight!$M69,Waypoints!$I$3:$I$13,1),8)</f>
        <v>W</v>
      </c>
      <c r="H69" s="3">
        <f t="shared" si="9"/>
        <v>860</v>
      </c>
      <c r="J69" s="10">
        <f t="shared" si="15"/>
        <v>11168.000001629815</v>
      </c>
      <c r="L69" s="10">
        <v>-30</v>
      </c>
      <c r="M69" s="10">
        <f t="shared" si="3"/>
        <v>786.20000007748604</v>
      </c>
    </row>
    <row r="70" spans="1:14" x14ac:dyDescent="0.25">
      <c r="A70" s="4">
        <v>41705.736111111117</v>
      </c>
      <c r="B70" s="7">
        <f t="shared" si="16"/>
        <v>1.1666666668024845</v>
      </c>
      <c r="C70" s="13">
        <f t="shared" si="13"/>
        <v>6.6378002496022859</v>
      </c>
      <c r="D70" s="13">
        <f t="shared" si="14"/>
        <v>101.13698411324344</v>
      </c>
      <c r="E70" s="3">
        <f>INDEX(Waypoints!$A$3:$L$13,MATCH(Flight!$M70,Waypoints!$I$3:$I$13,1),7)</f>
        <v>263</v>
      </c>
      <c r="F70" s="3" t="str">
        <f>INDEX(Waypoints!$A$3:$L$13,MATCH(Flight!$M70,Waypoints!$I$3:$I$13,1),8)</f>
        <v>W</v>
      </c>
      <c r="H70" s="3">
        <f t="shared" si="9"/>
        <v>860</v>
      </c>
      <c r="J70" s="10">
        <f t="shared" si="15"/>
        <v>10668</v>
      </c>
      <c r="L70" s="10">
        <v>-30</v>
      </c>
      <c r="M70" s="10">
        <f t="shared" ref="M70:M133" si="17">(A70-A69)*24*H70+M69</f>
        <v>800.53333345754072</v>
      </c>
    </row>
    <row r="71" spans="1:14" x14ac:dyDescent="0.25">
      <c r="A71" s="4">
        <v>41705.736805555556</v>
      </c>
      <c r="B71" s="7">
        <f t="shared" si="16"/>
        <v>1.1833333333488554</v>
      </c>
      <c r="C71" s="13">
        <f t="shared" si="13"/>
        <v>6.6220743446014643</v>
      </c>
      <c r="D71" s="13">
        <f t="shared" si="14"/>
        <v>101.00818286334865</v>
      </c>
      <c r="E71" s="3">
        <f>INDEX(Waypoints!$A$3:$L$13,MATCH(Flight!$M71,Waypoints!$I$3:$I$13,1),7)</f>
        <v>263</v>
      </c>
      <c r="F71" s="3" t="str">
        <f>INDEX(Waypoints!$A$3:$L$13,MATCH(Flight!$M71,Waypoints!$I$3:$I$13,1),8)</f>
        <v>W</v>
      </c>
      <c r="H71" s="3">
        <f t="shared" si="9"/>
        <v>860</v>
      </c>
      <c r="J71" s="10">
        <f t="shared" si="15"/>
        <v>10168.000003608875</v>
      </c>
      <c r="L71" s="10">
        <v>-30</v>
      </c>
      <c r="M71" s="10">
        <f t="shared" si="17"/>
        <v>814.86666668741964</v>
      </c>
    </row>
    <row r="72" spans="1:14" x14ac:dyDescent="0.25">
      <c r="A72" s="4">
        <v>41705.737500000003</v>
      </c>
      <c r="B72" s="7">
        <f t="shared" si="16"/>
        <v>1.2000000000698492</v>
      </c>
      <c r="C72" s="13">
        <f t="shared" si="13"/>
        <v>6.6063484791700908</v>
      </c>
      <c r="D72" s="13">
        <f t="shared" si="14"/>
        <v>100.87938571127948</v>
      </c>
      <c r="E72" s="3">
        <f>INDEX(Waypoints!$A$3:$L$13,MATCH(Flight!$M72,Waypoints!$I$3:$I$13,1),7)</f>
        <v>263</v>
      </c>
      <c r="F72" s="3" t="str">
        <f>INDEX(Waypoints!$A$3:$L$13,MATCH(Flight!$M72,Waypoints!$I$3:$I$13,1),8)</f>
        <v>W</v>
      </c>
      <c r="H72" s="3">
        <f t="shared" si="9"/>
        <v>860</v>
      </c>
      <c r="J72" s="10">
        <f t="shared" si="15"/>
        <v>9668.0000019790605</v>
      </c>
      <c r="L72" s="10">
        <v>-30</v>
      </c>
      <c r="M72" s="10">
        <f t="shared" si="17"/>
        <v>829.20000006747432</v>
      </c>
    </row>
    <row r="73" spans="1:14" x14ac:dyDescent="0.25">
      <c r="A73" s="4">
        <v>41705.73819444445</v>
      </c>
      <c r="B73" s="7">
        <f t="shared" si="16"/>
        <v>1.216666666790843</v>
      </c>
      <c r="C73" s="13">
        <f t="shared" si="13"/>
        <v>6.590622653470481</v>
      </c>
      <c r="D73" s="13">
        <f t="shared" si="14"/>
        <v>100.75059264841219</v>
      </c>
      <c r="E73" s="3">
        <f>INDEX(Waypoints!$A$3:$L$13,MATCH(Flight!$M73,Waypoints!$I$3:$I$13,1),7)</f>
        <v>263</v>
      </c>
      <c r="F73" s="3" t="str">
        <f>INDEX(Waypoints!$A$3:$L$13,MATCH(Flight!$M73,Waypoints!$I$3:$I$13,1),8)</f>
        <v>W</v>
      </c>
      <c r="H73" s="3">
        <f t="shared" si="9"/>
        <v>860</v>
      </c>
      <c r="J73" s="10">
        <f t="shared" si="15"/>
        <v>9168.000000349246</v>
      </c>
      <c r="L73" s="10">
        <v>-30</v>
      </c>
      <c r="M73" s="10">
        <f t="shared" si="17"/>
        <v>843.533333447529</v>
      </c>
    </row>
    <row r="74" spans="1:14" x14ac:dyDescent="0.25">
      <c r="A74" s="4">
        <v>41705.738888888889</v>
      </c>
      <c r="B74" s="7">
        <f t="shared" si="16"/>
        <v>1.2333333333372138</v>
      </c>
      <c r="C74" s="13">
        <f t="shared" si="13"/>
        <v>6.5748968676649522</v>
      </c>
      <c r="D74" s="13">
        <f t="shared" si="14"/>
        <v>100.62180366612448</v>
      </c>
      <c r="E74" s="3">
        <f>INDEX(Waypoints!$A$3:$L$13,MATCH(Flight!$M74,Waypoints!$I$3:$I$13,1),7)</f>
        <v>263</v>
      </c>
      <c r="F74" s="3" t="str">
        <f>INDEX(Waypoints!$A$3:$L$13,MATCH(Flight!$M74,Waypoints!$I$3:$I$13,1),8)</f>
        <v>W</v>
      </c>
      <c r="H74" s="3">
        <f t="shared" si="9"/>
        <v>860</v>
      </c>
      <c r="J74" s="10">
        <f t="shared" si="15"/>
        <v>8668.0000039581209</v>
      </c>
      <c r="L74" s="10">
        <v>-30</v>
      </c>
      <c r="M74" s="10">
        <f t="shared" si="17"/>
        <v>857.86666667740792</v>
      </c>
    </row>
    <row r="75" spans="1:14" x14ac:dyDescent="0.25">
      <c r="A75" s="4">
        <v>41705.739583333336</v>
      </c>
      <c r="B75" s="7">
        <f t="shared" si="16"/>
        <v>1.2500000000582077</v>
      </c>
      <c r="C75" s="13">
        <f t="shared" si="13"/>
        <v>6.5591711214210129</v>
      </c>
      <c r="D75" s="13">
        <f t="shared" si="14"/>
        <v>100.49301875174761</v>
      </c>
      <c r="E75" s="3">
        <f>INDEX(Waypoints!$A$3:$L$13,MATCH(Flight!$M75,Waypoints!$I$3:$I$13,1),7)</f>
        <v>263</v>
      </c>
      <c r="F75" s="3" t="str">
        <f>INDEX(Waypoints!$A$3:$L$13,MATCH(Flight!$M75,Waypoints!$I$3:$I$13,1),8)</f>
        <v>W</v>
      </c>
      <c r="H75" s="3">
        <f t="shared" si="9"/>
        <v>860</v>
      </c>
      <c r="J75" s="10">
        <f t="shared" si="15"/>
        <v>8168.0000023283064</v>
      </c>
      <c r="L75" s="10">
        <v>-30</v>
      </c>
      <c r="M75" s="10">
        <f t="shared" si="17"/>
        <v>872.2000000574626</v>
      </c>
    </row>
    <row r="76" spans="1:14" x14ac:dyDescent="0.25">
      <c r="A76" s="4">
        <v>41705.740277777782</v>
      </c>
      <c r="B76" s="7">
        <f t="shared" si="16"/>
        <v>1.2666666667792015</v>
      </c>
      <c r="C76" s="13">
        <f t="shared" si="13"/>
        <v>6.5434454149009964</v>
      </c>
      <c r="D76" s="13">
        <f t="shared" si="14"/>
        <v>100.36423789666266</v>
      </c>
      <c r="E76" s="3">
        <f>INDEX(Waypoints!$A$3:$L$13,MATCH(Flight!$M76,Waypoints!$I$3:$I$13,1),7)</f>
        <v>263</v>
      </c>
      <c r="F76" s="3" t="str">
        <f>INDEX(Waypoints!$A$3:$L$13,MATCH(Flight!$M76,Waypoints!$I$3:$I$13,1),8)</f>
        <v>W</v>
      </c>
      <c r="H76" s="3">
        <f t="shared" si="9"/>
        <v>860</v>
      </c>
      <c r="J76" s="10">
        <f t="shared" si="15"/>
        <v>7834.6666679084301</v>
      </c>
      <c r="L76" s="10">
        <v>-20</v>
      </c>
      <c r="M76" s="10">
        <f t="shared" si="17"/>
        <v>886.53333343751729</v>
      </c>
    </row>
    <row r="77" spans="1:14" x14ac:dyDescent="0.25">
      <c r="A77" s="4">
        <v>41705.740972222222</v>
      </c>
      <c r="B77" s="7">
        <f t="shared" si="16"/>
        <v>1.2833333333255723</v>
      </c>
      <c r="C77" s="13">
        <f t="shared" si="13"/>
        <v>6.5277197482672342</v>
      </c>
      <c r="D77" s="13">
        <f t="shared" si="14"/>
        <v>100.23546109225205</v>
      </c>
      <c r="E77" s="3">
        <f>INDEX(Waypoints!$A$3:$L$13,MATCH(Flight!$M77,Waypoints!$I$3:$I$13,1),7)</f>
        <v>263</v>
      </c>
      <c r="F77" s="3" t="str">
        <f>INDEX(Waypoints!$A$3:$L$13,MATCH(Flight!$M77,Waypoints!$I$3:$I$13,1),8)</f>
        <v>W</v>
      </c>
      <c r="H77" s="3">
        <f t="shared" si="9"/>
        <v>860</v>
      </c>
      <c r="J77" s="10">
        <f t="shared" si="15"/>
        <v>7834.6666679084301</v>
      </c>
      <c r="M77" s="10">
        <f t="shared" si="17"/>
        <v>900.8666666673962</v>
      </c>
    </row>
    <row r="78" spans="1:14" x14ac:dyDescent="0.25">
      <c r="A78" s="4">
        <v>41705.741666666669</v>
      </c>
      <c r="B78" s="7">
        <f t="shared" si="16"/>
        <v>1.3000000000465661</v>
      </c>
      <c r="C78" s="13">
        <f t="shared" si="13"/>
        <v>6.5119941211872616</v>
      </c>
      <c r="D78" s="13">
        <f t="shared" si="14"/>
        <v>100.10668832585226</v>
      </c>
      <c r="E78" s="3">
        <f>INDEX(Waypoints!$A$3:$L$13,MATCH(Flight!$M78,Waypoints!$I$3:$I$13,1),7)</f>
        <v>263</v>
      </c>
      <c r="F78" s="3" t="str">
        <f>INDEX(Waypoints!$A$3:$L$13,MATCH(Flight!$M78,Waypoints!$I$3:$I$13,1),8)</f>
        <v>W</v>
      </c>
      <c r="H78" s="3">
        <f t="shared" si="9"/>
        <v>860</v>
      </c>
      <c r="J78" s="10">
        <f t="shared" si="15"/>
        <v>7834.6666679084301</v>
      </c>
      <c r="M78" s="10">
        <f t="shared" si="17"/>
        <v>915.20000004745089</v>
      </c>
    </row>
    <row r="79" spans="1:14" x14ac:dyDescent="0.25">
      <c r="A79" s="4">
        <v>41705.742361111115</v>
      </c>
      <c r="B79" s="7">
        <f t="shared" si="16"/>
        <v>1.3166666667675599</v>
      </c>
      <c r="C79" s="13">
        <f t="shared" si="13"/>
        <v>6.4962685338234243</v>
      </c>
      <c r="D79" s="13">
        <f t="shared" si="14"/>
        <v>99.977919588849019</v>
      </c>
      <c r="E79" s="3">
        <f>INDEX(Waypoints!$A$3:$L$13,MATCH(Flight!$M79,Waypoints!$I$3:$I$13,1),7)</f>
        <v>263</v>
      </c>
      <c r="F79" s="3" t="str">
        <f>INDEX(Waypoints!$A$3:$L$13,MATCH(Flight!$M79,Waypoints!$I$3:$I$13,1),8)</f>
        <v>W</v>
      </c>
      <c r="H79" s="3">
        <f t="shared" si="9"/>
        <v>860</v>
      </c>
      <c r="J79" s="10">
        <f t="shared" si="15"/>
        <v>7834.6666679084301</v>
      </c>
      <c r="M79" s="10">
        <f t="shared" si="17"/>
        <v>929.53333342750557</v>
      </c>
    </row>
    <row r="80" spans="1:14" x14ac:dyDescent="0.25">
      <c r="A80" s="4">
        <v>41705.743055555555</v>
      </c>
      <c r="B80" s="7">
        <f t="shared" si="16"/>
        <v>1.3333333333139308</v>
      </c>
      <c r="C80" s="13">
        <f t="shared" si="13"/>
        <v>6.4805429863380715</v>
      </c>
      <c r="D80" s="13">
        <f t="shared" si="14"/>
        <v>99.849154872629569</v>
      </c>
      <c r="E80" s="3">
        <f>INDEX(Waypoints!$A$3:$L$13,MATCH(Flight!$M80,Waypoints!$I$3:$I$13,1),7)</f>
        <v>263</v>
      </c>
      <c r="F80" s="3" t="str">
        <f>INDEX(Waypoints!$A$3:$L$13,MATCH(Flight!$M80,Waypoints!$I$3:$I$13,1),8)</f>
        <v>W</v>
      </c>
      <c r="H80" s="3">
        <f t="shared" si="9"/>
        <v>860</v>
      </c>
      <c r="J80" s="10">
        <f t="shared" si="15"/>
        <v>7834.6666679084301</v>
      </c>
      <c r="M80" s="10">
        <f t="shared" si="17"/>
        <v>943.86666665738449</v>
      </c>
    </row>
    <row r="81" spans="1:14" x14ac:dyDescent="0.25">
      <c r="A81" s="4">
        <v>41705.743750000001</v>
      </c>
      <c r="B81" s="7">
        <f t="shared" si="16"/>
        <v>1.3500000000349246</v>
      </c>
      <c r="C81" s="13">
        <f t="shared" si="13"/>
        <v>6.4648174783987615</v>
      </c>
      <c r="D81" s="13">
        <f t="shared" si="14"/>
        <v>99.720394164535449</v>
      </c>
      <c r="E81" s="3">
        <f>INDEX(Waypoints!$A$3:$L$13,MATCH(Flight!$M81,Waypoints!$I$3:$I$13,1),7)</f>
        <v>263</v>
      </c>
      <c r="F81" s="3" t="str">
        <f>INDEX(Waypoints!$A$3:$L$13,MATCH(Flight!$M81,Waypoints!$I$3:$I$13,1),8)</f>
        <v>W</v>
      </c>
      <c r="H81" s="3">
        <f t="shared" si="9"/>
        <v>860</v>
      </c>
      <c r="J81" s="10">
        <f t="shared" si="15"/>
        <v>7834.6666679084301</v>
      </c>
      <c r="M81" s="10">
        <f t="shared" si="17"/>
        <v>958.20000003743917</v>
      </c>
    </row>
    <row r="82" spans="1:14" x14ac:dyDescent="0.25">
      <c r="A82" s="4">
        <v>41705.744444444448</v>
      </c>
      <c r="B82" s="7">
        <f t="shared" si="16"/>
        <v>1.3666666667559184</v>
      </c>
      <c r="C82" s="13">
        <f t="shared" si="13"/>
        <v>6.4490920101678588</v>
      </c>
      <c r="D82" s="13">
        <f t="shared" si="14"/>
        <v>99.591637455957112</v>
      </c>
      <c r="E82" s="3">
        <f>INDEX(Waypoints!$A$3:$L$13,MATCH(Flight!$M82,Waypoints!$I$3:$I$13,1),7)</f>
        <v>263</v>
      </c>
      <c r="F82" s="3" t="str">
        <f>INDEX(Waypoints!$A$3:$L$13,MATCH(Flight!$M82,Waypoints!$I$3:$I$13,1),8)</f>
        <v>W</v>
      </c>
      <c r="H82" s="3">
        <f t="shared" si="9"/>
        <v>860</v>
      </c>
      <c r="J82" s="10">
        <f t="shared" si="15"/>
        <v>7834.6666679084301</v>
      </c>
      <c r="M82" s="10">
        <f t="shared" si="17"/>
        <v>972.53333341749385</v>
      </c>
    </row>
    <row r="83" spans="1:14" x14ac:dyDescent="0.25">
      <c r="A83" s="4">
        <v>41705.745138888895</v>
      </c>
      <c r="B83" s="7">
        <f t="shared" si="16"/>
        <v>1.3833333334769122</v>
      </c>
      <c r="C83" s="13">
        <f t="shared" si="13"/>
        <v>6.4333665816427983</v>
      </c>
      <c r="D83" s="13">
        <f t="shared" si="14"/>
        <v>99.462884736937553</v>
      </c>
      <c r="E83" s="3">
        <f>INDEX(Waypoints!$A$3:$L$13,MATCH(Flight!$M83,Waypoints!$I$3:$I$13,1),7)</f>
        <v>263</v>
      </c>
      <c r="F83" s="3" t="str">
        <f>INDEX(Waypoints!$A$3:$L$13,MATCH(Flight!$M83,Waypoints!$I$3:$I$13,1),8)</f>
        <v>W</v>
      </c>
      <c r="H83" s="3">
        <f t="shared" si="9"/>
        <v>860</v>
      </c>
      <c r="J83" s="10">
        <f t="shared" si="15"/>
        <v>7834.6666679084301</v>
      </c>
      <c r="M83" s="10">
        <f t="shared" si="17"/>
        <v>986.86666679754853</v>
      </c>
    </row>
    <row r="84" spans="1:14" x14ac:dyDescent="0.25">
      <c r="A84" s="4">
        <v>41705.745833333334</v>
      </c>
      <c r="B84" s="7">
        <f t="shared" si="16"/>
        <v>1.4000000000232831</v>
      </c>
      <c r="C84" s="13">
        <f t="shared" si="13"/>
        <v>6.4176411929859514</v>
      </c>
      <c r="D84" s="13">
        <f t="shared" si="14"/>
        <v>99.334135998870224</v>
      </c>
      <c r="E84" s="3">
        <f>INDEX(Waypoints!$A$3:$L$13,MATCH(Flight!$M84,Waypoints!$I$3:$I$13,1),7)</f>
        <v>263</v>
      </c>
      <c r="F84" s="3" t="str">
        <f>INDEX(Waypoints!$A$3:$L$13,MATCH(Flight!$M84,Waypoints!$I$3:$I$13,1),8)</f>
        <v>W</v>
      </c>
      <c r="H84" s="3">
        <f t="shared" si="9"/>
        <v>860</v>
      </c>
      <c r="J84" s="10">
        <f t="shared" si="15"/>
        <v>7834.6666679084301</v>
      </c>
      <c r="M84" s="10">
        <f t="shared" si="17"/>
        <v>1001.2000000274274</v>
      </c>
    </row>
    <row r="85" spans="1:14" x14ac:dyDescent="0.25">
      <c r="A85" s="4">
        <v>41705.746527777781</v>
      </c>
      <c r="B85" s="7">
        <f t="shared" si="16"/>
        <v>1.4166666667442769</v>
      </c>
      <c r="C85" s="13">
        <f t="shared" si="13"/>
        <v>6.4019158438649066</v>
      </c>
      <c r="D85" s="13">
        <f t="shared" si="14"/>
        <v>99.205391229103441</v>
      </c>
      <c r="E85" s="3">
        <f>INDEX(Waypoints!$A$3:$L$13,MATCH(Flight!$M85,Waypoints!$I$3:$I$13,1),7)</f>
        <v>263</v>
      </c>
      <c r="F85" s="3" t="str">
        <f>INDEX(Waypoints!$A$3:$L$13,MATCH(Flight!$M85,Waypoints!$I$3:$I$13,1),8)</f>
        <v>W</v>
      </c>
      <c r="H85" s="3">
        <f t="shared" si="9"/>
        <v>860</v>
      </c>
      <c r="J85" s="10">
        <f t="shared" si="15"/>
        <v>7834.6666679084301</v>
      </c>
      <c r="M85" s="10">
        <f t="shared" si="17"/>
        <v>1015.5333334074821</v>
      </c>
    </row>
    <row r="86" spans="1:14" x14ac:dyDescent="0.25">
      <c r="A86" s="4">
        <v>41705.747222222228</v>
      </c>
      <c r="B86" s="7">
        <f t="shared" si="16"/>
        <v>1.4333333334652707</v>
      </c>
      <c r="C86" s="13">
        <f t="shared" si="13"/>
        <v>6.3861905344420506</v>
      </c>
      <c r="D86" s="13">
        <f t="shared" si="14"/>
        <v>99.076650419033896</v>
      </c>
      <c r="E86" s="3">
        <f>INDEX(Waypoints!$A$3:$L$13,MATCH(Flight!$M86,Waypoints!$I$3:$I$13,1),7)</f>
        <v>263</v>
      </c>
      <c r="F86" s="3" t="str">
        <f>INDEX(Waypoints!$A$3:$L$13,MATCH(Flight!$M86,Waypoints!$I$3:$I$13,1),8)</f>
        <v>W</v>
      </c>
      <c r="H86" s="3">
        <f t="shared" si="9"/>
        <v>860</v>
      </c>
      <c r="J86" s="10">
        <f t="shared" si="15"/>
        <v>7834.6666679084301</v>
      </c>
      <c r="M86" s="10">
        <f t="shared" si="17"/>
        <v>1029.8666667875368</v>
      </c>
    </row>
    <row r="87" spans="1:14" x14ac:dyDescent="0.25">
      <c r="A87" s="4">
        <v>41705.747916666667</v>
      </c>
      <c r="B87" s="7">
        <f t="shared" si="16"/>
        <v>1.4500000000116415</v>
      </c>
      <c r="C87" s="13">
        <f t="shared" si="13"/>
        <v>6.3704652648797699</v>
      </c>
      <c r="D87" s="13">
        <f t="shared" si="14"/>
        <v>98.947913560059717</v>
      </c>
      <c r="E87" s="3">
        <f>INDEX(Waypoints!$A$3:$L$13,MATCH(Flight!$M87,Waypoints!$I$3:$I$13,1),7)</f>
        <v>263</v>
      </c>
      <c r="F87" s="3" t="str">
        <f>INDEX(Waypoints!$A$3:$L$13,MATCH(Flight!$M87,Waypoints!$I$3:$I$13,1),8)</f>
        <v>W</v>
      </c>
      <c r="H87" s="3">
        <f t="shared" si="9"/>
        <v>860</v>
      </c>
      <c r="J87" s="10">
        <f t="shared" si="15"/>
        <v>7834.6666679084301</v>
      </c>
      <c r="M87" s="10">
        <f t="shared" si="17"/>
        <v>1044.2000000174157</v>
      </c>
    </row>
    <row r="88" spans="1:14" x14ac:dyDescent="0.25">
      <c r="A88" s="4">
        <v>41705.748611111114</v>
      </c>
      <c r="B88" s="7">
        <f t="shared" si="16"/>
        <v>1.4666666667326353</v>
      </c>
      <c r="C88" s="13">
        <f t="shared" si="13"/>
        <v>6.354740034845678</v>
      </c>
      <c r="D88" s="13">
        <f t="shared" si="14"/>
        <v>98.819180639534238</v>
      </c>
      <c r="E88" s="3">
        <f>INDEX(Waypoints!$A$3:$L$13,MATCH(Flight!$M88,Waypoints!$I$3:$I$13,1),7)</f>
        <v>263</v>
      </c>
      <c r="F88" s="3" t="str">
        <f>INDEX(Waypoints!$A$3:$L$13,MATCH(Flight!$M88,Waypoints!$I$3:$I$13,1),8)</f>
        <v>W</v>
      </c>
      <c r="H88" s="3">
        <f t="shared" si="9"/>
        <v>860</v>
      </c>
      <c r="J88" s="10">
        <f t="shared" si="15"/>
        <v>7834.6666679084301</v>
      </c>
      <c r="M88" s="10">
        <f t="shared" si="17"/>
        <v>1058.5333333974704</v>
      </c>
    </row>
    <row r="89" spans="1:14" x14ac:dyDescent="0.25">
      <c r="A89" s="4">
        <v>41705.749305555561</v>
      </c>
      <c r="B89" s="7">
        <f t="shared" si="16"/>
        <v>1.4833333334536292</v>
      </c>
      <c r="C89" s="13">
        <f t="shared" si="13"/>
        <v>6.3390148445021754</v>
      </c>
      <c r="D89" s="13">
        <f t="shared" si="14"/>
        <v>98.690451648858797</v>
      </c>
      <c r="E89" s="3">
        <f>INDEX(Waypoints!$A$3:$L$13,MATCH(Flight!$M89,Waypoints!$I$3:$I$13,1),7)</f>
        <v>263</v>
      </c>
      <c r="F89" s="3" t="str">
        <f>INDEX(Waypoints!$A$3:$L$13,MATCH(Flight!$M89,Waypoints!$I$3:$I$13,1),8)</f>
        <v>W</v>
      </c>
      <c r="H89" s="3">
        <f t="shared" si="9"/>
        <v>860</v>
      </c>
      <c r="J89" s="10">
        <f t="shared" si="15"/>
        <v>7834.6666679084301</v>
      </c>
      <c r="M89" s="10">
        <f t="shared" si="17"/>
        <v>1072.8666667775251</v>
      </c>
    </row>
    <row r="90" spans="1:14" x14ac:dyDescent="0.25">
      <c r="A90" s="4">
        <v>41705.75</v>
      </c>
      <c r="B90" s="7">
        <f t="shared" si="16"/>
        <v>1.5</v>
      </c>
      <c r="C90" s="13">
        <f t="shared" si="13"/>
        <v>6.3232896940116659</v>
      </c>
      <c r="D90" s="13">
        <f t="shared" si="14"/>
        <v>98.561726579436126</v>
      </c>
      <c r="E90" s="3">
        <f>INDEX(Waypoints!$A$3:$L$13,MATCH(Flight!$M90,Waypoints!$I$3:$I$13,1),7)</f>
        <v>263</v>
      </c>
      <c r="F90" s="3" t="str">
        <f>INDEX(Waypoints!$A$3:$L$13,MATCH(Flight!$M90,Waypoints!$I$3:$I$13,1),8)</f>
        <v>W</v>
      </c>
      <c r="H90" s="3">
        <f t="shared" si="9"/>
        <v>860</v>
      </c>
      <c r="J90" s="10">
        <f t="shared" si="15"/>
        <v>7834.6666679084301</v>
      </c>
      <c r="M90" s="10">
        <f t="shared" si="17"/>
        <v>1087.200000007404</v>
      </c>
    </row>
    <row r="91" spans="1:14" x14ac:dyDescent="0.25">
      <c r="A91" s="4">
        <v>41705.750694444447</v>
      </c>
      <c r="B91" s="7">
        <f t="shared" si="16"/>
        <v>1.5166666667209938</v>
      </c>
      <c r="C91" s="13">
        <f t="shared" si="13"/>
        <v>6.3075645830417866</v>
      </c>
      <c r="D91" s="13">
        <f t="shared" si="14"/>
        <v>98.433005418624546</v>
      </c>
      <c r="E91" s="3">
        <f>INDEX(Waypoints!$A$3:$L$13,MATCH(Flight!$M91,Waypoints!$I$3:$I$13,1),7)</f>
        <v>263</v>
      </c>
      <c r="F91" s="3" t="str">
        <f>INDEX(Waypoints!$A$3:$L$13,MATCH(Flight!$M91,Waypoints!$I$3:$I$13,1),8)</f>
        <v>W</v>
      </c>
      <c r="H91" s="3">
        <f t="shared" si="9"/>
        <v>860</v>
      </c>
      <c r="J91" s="10">
        <f t="shared" si="15"/>
        <v>7834.6666679084301</v>
      </c>
      <c r="M91" s="10">
        <f t="shared" si="17"/>
        <v>1101.5333333874587</v>
      </c>
    </row>
    <row r="92" spans="1:14" x14ac:dyDescent="0.25">
      <c r="A92" s="4">
        <v>41705.751388888893</v>
      </c>
      <c r="B92" s="7">
        <f t="shared" si="16"/>
        <v>1.5333333334419876</v>
      </c>
      <c r="C92" s="13">
        <f t="shared" si="13"/>
        <v>6.2918395117549526</v>
      </c>
      <c r="D92" s="13">
        <f t="shared" si="14"/>
        <v>98.304288157829987</v>
      </c>
      <c r="E92" s="3">
        <f>INDEX(Waypoints!$A$3:$L$13,MATCH(Flight!$M92,Waypoints!$I$3:$I$13,1),7)</f>
        <v>263</v>
      </c>
      <c r="F92" s="3" t="str">
        <f>INDEX(Waypoints!$A$3:$L$13,MATCH(Flight!$M92,Waypoints!$I$3:$I$13,1),8)</f>
        <v>W</v>
      </c>
      <c r="H92" s="3">
        <f t="shared" si="9"/>
        <v>860</v>
      </c>
      <c r="J92" s="10">
        <f t="shared" si="15"/>
        <v>7834.6666679084301</v>
      </c>
      <c r="M92" s="10">
        <f t="shared" si="17"/>
        <v>1115.8666667675134</v>
      </c>
    </row>
    <row r="93" spans="1:14" x14ac:dyDescent="0.25">
      <c r="A93" s="4">
        <v>41705.752083333333</v>
      </c>
      <c r="B93" s="7">
        <f t="shared" si="16"/>
        <v>1.5499999999883585</v>
      </c>
      <c r="C93" s="13">
        <f t="shared" si="13"/>
        <v>6.2761144803135869</v>
      </c>
      <c r="D93" s="13">
        <f t="shared" si="14"/>
        <v>98.175574788459784</v>
      </c>
      <c r="E93" s="3">
        <f>INDEX(Waypoints!$A$3:$L$13,MATCH(Flight!$M93,Waypoints!$I$3:$I$13,1),7)</f>
        <v>263</v>
      </c>
      <c r="F93" s="3" t="str">
        <f>INDEX(Waypoints!$A$3:$L$13,MATCH(Flight!$M93,Waypoints!$I$3:$I$13,1),8)</f>
        <v>W</v>
      </c>
      <c r="H93" s="3">
        <f t="shared" si="9"/>
        <v>860</v>
      </c>
      <c r="J93" s="10">
        <f t="shared" si="15"/>
        <v>7834.6666679084301</v>
      </c>
      <c r="M93" s="10">
        <f t="shared" si="17"/>
        <v>1130.1999999973923</v>
      </c>
    </row>
    <row r="94" spans="1:14" x14ac:dyDescent="0.25">
      <c r="A94" s="4">
        <v>41705.75277777778</v>
      </c>
      <c r="B94" s="7">
        <f t="shared" si="16"/>
        <v>1.5666666667093523</v>
      </c>
      <c r="C94" s="13">
        <f t="shared" si="13"/>
        <v>6.2603894883853464</v>
      </c>
      <c r="D94" s="13">
        <f t="shared" si="14"/>
        <v>98.04686529787719</v>
      </c>
      <c r="E94" s="3">
        <f>INDEX(Waypoints!$A$3:$L$13,MATCH(Flight!$M94,Waypoints!$I$3:$I$13,1),7)</f>
        <v>263</v>
      </c>
      <c r="F94" s="3" t="str">
        <f>INDEX(Waypoints!$A$3:$L$13,MATCH(Flight!$M94,Waypoints!$I$3:$I$13,1),8)</f>
        <v>W</v>
      </c>
      <c r="H94" s="3">
        <f t="shared" si="9"/>
        <v>860</v>
      </c>
      <c r="J94" s="10">
        <f t="shared" si="15"/>
        <v>7834.6666679084301</v>
      </c>
      <c r="M94" s="10">
        <f t="shared" si="17"/>
        <v>1144.533333377447</v>
      </c>
    </row>
    <row r="95" spans="1:14" x14ac:dyDescent="0.25">
      <c r="A95" s="4">
        <v>41705.753472222226</v>
      </c>
      <c r="B95" s="7">
        <f t="shared" si="16"/>
        <v>1.5833333334303461</v>
      </c>
      <c r="C95" s="13">
        <f t="shared" si="13"/>
        <v>6.2446645361326674</v>
      </c>
      <c r="D95" s="13">
        <f t="shared" si="14"/>
        <v>97.918159677492696</v>
      </c>
      <c r="E95" s="3">
        <f>INDEX(Waypoints!$A$3:$L$13,MATCH(Flight!$M95,Waypoints!$I$3:$I$13,1),7)</f>
        <v>263</v>
      </c>
      <c r="F95" s="3" t="str">
        <f>INDEX(Waypoints!$A$3:$L$13,MATCH(Flight!$M95,Waypoints!$I$3:$I$13,1),8)</f>
        <v>W</v>
      </c>
      <c r="H95" s="3">
        <f t="shared" si="9"/>
        <v>860</v>
      </c>
      <c r="J95" s="10">
        <f t="shared" si="15"/>
        <v>7834.6666679084301</v>
      </c>
      <c r="M95" s="10">
        <f t="shared" si="17"/>
        <v>1158.8666667575017</v>
      </c>
    </row>
    <row r="96" spans="1:14" x14ac:dyDescent="0.25">
      <c r="A96" s="4">
        <v>41705.754166666666</v>
      </c>
      <c r="B96" s="7">
        <f t="shared" si="16"/>
        <v>1.5999999999767169</v>
      </c>
      <c r="C96" s="14">
        <v>6.1820000000000004</v>
      </c>
      <c r="D96" s="14">
        <v>97.585700000000003</v>
      </c>
      <c r="E96" s="3">
        <f>INDEX(Waypoints!$A$3:$L$13,MATCH(Flight!$M96,Waypoints!$I$3:$I$13,1),7)</f>
        <v>26.7</v>
      </c>
      <c r="F96" s="3" t="str">
        <f>INDEX(Waypoints!$A$3:$L$13,MATCH(Flight!$M96,Waypoints!$I$3:$I$13,1),8)</f>
        <v>NNE</v>
      </c>
      <c r="H96" s="3">
        <f t="shared" si="9"/>
        <v>860</v>
      </c>
      <c r="J96" s="10">
        <f t="shared" si="15"/>
        <v>7834.6666679084301</v>
      </c>
      <c r="M96" s="10">
        <f t="shared" si="17"/>
        <v>1173.1999999873806</v>
      </c>
      <c r="N96" t="s">
        <v>53</v>
      </c>
    </row>
    <row r="97" spans="1:14" x14ac:dyDescent="0.25">
      <c r="A97" s="4">
        <v>41705.754861111112</v>
      </c>
      <c r="B97" s="7">
        <f t="shared" si="16"/>
        <v>1.6166666666977108</v>
      </c>
      <c r="C97" s="13">
        <f t="shared" ref="C97:C102" si="18">DEGREES(ASIN(SIN(RADIANS(C96))*COS(($M97-$M96)/6371) + COS(RADIANS(C96))*SIN(($M97-$M96)/6371)*COS(RADIANS($E96))))</f>
        <v>6.2971548500006138</v>
      </c>
      <c r="D97" s="13">
        <f t="shared" ref="D97:D102" si="19">DEGREES(RADIANS(D96)+ ATAN2(COS(($M97-$M96)/6371)-SIN(RADIANS(C96))*SIN(RADIANS(C97)), SIN(RADIANS($E96))*SIN(($M97-$M96)/6371)*COS(RADIANS(C96))))</f>
        <v>97.643969999610775</v>
      </c>
      <c r="E97" s="3">
        <f>INDEX(Waypoints!$A$3:$L$13,MATCH(Flight!$M97,Waypoints!$I$3:$I$13,1),7)</f>
        <v>26.7</v>
      </c>
      <c r="F97" s="3" t="str">
        <f>INDEX(Waypoints!$A$3:$L$13,MATCH(Flight!$M97,Waypoints!$I$3:$I$13,1),8)</f>
        <v>NNE</v>
      </c>
      <c r="H97" s="3">
        <f t="shared" si="9"/>
        <v>860</v>
      </c>
      <c r="J97" s="10">
        <f t="shared" si="15"/>
        <v>7834.6666679084301</v>
      </c>
      <c r="M97" s="10">
        <f t="shared" si="17"/>
        <v>1187.5333333674353</v>
      </c>
    </row>
    <row r="98" spans="1:14" x14ac:dyDescent="0.25">
      <c r="A98" s="4">
        <v>41705.755555555559</v>
      </c>
      <c r="B98" s="7">
        <f t="shared" si="16"/>
        <v>1.6333333334187046</v>
      </c>
      <c r="C98" s="13">
        <f t="shared" si="18"/>
        <v>6.4123096404358506</v>
      </c>
      <c r="D98" s="13">
        <f t="shared" si="19"/>
        <v>97.702253043313036</v>
      </c>
      <c r="E98" s="3">
        <f>INDEX(Waypoints!$A$3:$L$13,MATCH(Flight!$M98,Waypoints!$I$3:$I$13,1),7)</f>
        <v>26.7</v>
      </c>
      <c r="F98" s="3" t="str">
        <f>INDEX(Waypoints!$A$3:$L$13,MATCH(Flight!$M98,Waypoints!$I$3:$I$13,1),8)</f>
        <v>NNE</v>
      </c>
      <c r="H98" s="3">
        <f t="shared" si="9"/>
        <v>860</v>
      </c>
      <c r="J98" s="10">
        <f t="shared" si="15"/>
        <v>7834.6666679084301</v>
      </c>
      <c r="M98" s="10">
        <f t="shared" si="17"/>
        <v>1201.8666667474899</v>
      </c>
    </row>
    <row r="99" spans="1:14" x14ac:dyDescent="0.25">
      <c r="A99" s="4">
        <v>41705.756250000006</v>
      </c>
      <c r="B99" s="7">
        <f t="shared" si="16"/>
        <v>1.6500000001396984</v>
      </c>
      <c r="C99" s="13">
        <f t="shared" si="18"/>
        <v>6.5274643712788292</v>
      </c>
      <c r="D99" s="13">
        <f t="shared" si="19"/>
        <v>97.760549372477115</v>
      </c>
      <c r="E99" s="3">
        <f>INDEX(Waypoints!$A$3:$L$13,MATCH(Flight!$M99,Waypoints!$I$3:$I$13,1),7)</f>
        <v>26.7</v>
      </c>
      <c r="F99" s="3" t="str">
        <f>INDEX(Waypoints!$A$3:$L$13,MATCH(Flight!$M99,Waypoints!$I$3:$I$13,1),8)</f>
        <v>NNE</v>
      </c>
      <c r="H99" s="3">
        <f t="shared" si="9"/>
        <v>860</v>
      </c>
      <c r="J99" s="10">
        <f t="shared" si="15"/>
        <v>7834.6666679084301</v>
      </c>
      <c r="M99" s="10">
        <f t="shared" si="17"/>
        <v>1216.2000001275446</v>
      </c>
    </row>
    <row r="100" spans="1:14" x14ac:dyDescent="0.25">
      <c r="A100" s="4">
        <v>41705.756944444445</v>
      </c>
      <c r="B100" s="7">
        <f t="shared" si="16"/>
        <v>1.6666666666860692</v>
      </c>
      <c r="C100" s="13">
        <f t="shared" si="18"/>
        <v>6.6426190412956805</v>
      </c>
      <c r="D100" s="13">
        <f t="shared" si="19"/>
        <v>97.818859228134343</v>
      </c>
      <c r="E100" s="3">
        <f>INDEX(Waypoints!$A$3:$L$13,MATCH(Flight!$M100,Waypoints!$I$3:$I$13,1),7)</f>
        <v>26.7</v>
      </c>
      <c r="F100" s="3" t="str">
        <f>INDEX(Waypoints!$A$3:$L$13,MATCH(Flight!$M100,Waypoints!$I$3:$I$13,1),8)</f>
        <v>NNE</v>
      </c>
      <c r="H100" s="3">
        <f t="shared" ref="H100:H163" si="20">H99</f>
        <v>860</v>
      </c>
      <c r="J100" s="10">
        <f t="shared" si="15"/>
        <v>7834.6666679084301</v>
      </c>
      <c r="M100" s="10">
        <f t="shared" si="17"/>
        <v>1230.5333333574235</v>
      </c>
    </row>
    <row r="101" spans="1:14" x14ac:dyDescent="0.25">
      <c r="A101" s="4">
        <v>41705.757638888892</v>
      </c>
      <c r="B101" s="7">
        <f t="shared" si="16"/>
        <v>1.683333333407063</v>
      </c>
      <c r="C101" s="13">
        <f t="shared" si="18"/>
        <v>6.7577736528714878</v>
      </c>
      <c r="D101" s="13">
        <f t="shared" si="19"/>
        <v>97.877182853426319</v>
      </c>
      <c r="E101" s="3">
        <f>INDEX(Waypoints!$A$3:$L$13,MATCH(Flight!$M101,Waypoints!$I$3:$I$13,1),7)</f>
        <v>26.7</v>
      </c>
      <c r="F101" s="3" t="str">
        <f>INDEX(Waypoints!$A$3:$L$13,MATCH(Flight!$M101,Waypoints!$I$3:$I$13,1),8)</f>
        <v>NNE</v>
      </c>
      <c r="H101" s="3">
        <f t="shared" si="20"/>
        <v>860</v>
      </c>
      <c r="J101" s="10">
        <f t="shared" si="15"/>
        <v>7834.6666679084301</v>
      </c>
      <c r="M101" s="10">
        <f t="shared" si="17"/>
        <v>1244.8666667374782</v>
      </c>
      <c r="N101" t="s">
        <v>41</v>
      </c>
    </row>
    <row r="102" spans="1:14" x14ac:dyDescent="0.25">
      <c r="A102" s="4">
        <v>41705.758333333339</v>
      </c>
      <c r="B102" s="7">
        <f t="shared" si="16"/>
        <v>1.7000000001280569</v>
      </c>
      <c r="C102" s="13">
        <f t="shared" si="18"/>
        <v>6.8729282047713802</v>
      </c>
      <c r="D102" s="13">
        <f t="shared" si="19"/>
        <v>97.935520489944054</v>
      </c>
      <c r="E102" s="3">
        <f>INDEX(Waypoints!$A$3:$L$13,MATCH(Flight!$M102,Waypoints!$I$3:$I$13,1),7)</f>
        <v>26.7</v>
      </c>
      <c r="F102" s="3" t="str">
        <f>INDEX(Waypoints!$A$3:$L$13,MATCH(Flight!$M102,Waypoints!$I$3:$I$13,1),8)</f>
        <v>NNE</v>
      </c>
      <c r="H102" s="3">
        <f t="shared" si="20"/>
        <v>860</v>
      </c>
      <c r="J102" s="10">
        <f t="shared" si="15"/>
        <v>7834.6666679084301</v>
      </c>
      <c r="M102" s="10">
        <f t="shared" si="17"/>
        <v>1259.2000001175329</v>
      </c>
      <c r="N102" t="s">
        <v>40</v>
      </c>
    </row>
    <row r="103" spans="1:14" x14ac:dyDescent="0.25">
      <c r="A103" s="4">
        <v>41705.759027777778</v>
      </c>
      <c r="B103" s="7">
        <f t="shared" si="16"/>
        <v>1.7166666666744277</v>
      </c>
      <c r="C103" s="14">
        <v>7</v>
      </c>
      <c r="D103" s="14">
        <v>98</v>
      </c>
      <c r="E103" s="3">
        <f>INDEX(Waypoints!$A$3:$L$13,MATCH(Flight!$M103,Waypoints!$I$3:$I$13,1),7)</f>
        <v>26.7</v>
      </c>
      <c r="F103" s="3" t="str">
        <f>INDEX(Waypoints!$A$3:$L$13,MATCH(Flight!$M103,Waypoints!$I$3:$I$13,1),8)</f>
        <v>NNE</v>
      </c>
      <c r="H103" s="3">
        <f t="shared" si="20"/>
        <v>860</v>
      </c>
      <c r="J103" s="10">
        <f t="shared" si="15"/>
        <v>7834.6666679084301</v>
      </c>
      <c r="M103" s="10">
        <f t="shared" si="17"/>
        <v>1273.5333333474118</v>
      </c>
      <c r="N103" t="s">
        <v>52</v>
      </c>
    </row>
    <row r="104" spans="1:14" x14ac:dyDescent="0.25">
      <c r="A104" s="4">
        <v>41705.759722222225</v>
      </c>
      <c r="B104" s="7">
        <f t="shared" si="16"/>
        <v>1.7333333333954215</v>
      </c>
      <c r="C104" s="13">
        <f t="shared" ref="C104:C157" si="21">DEGREES(ASIN(SIN(RADIANS(C103))*COS(($M104-$M103)/6371) + COS(RADIANS(C103))*SIN(($M104-$M103)/6371)*COS(RADIANS($E103))))</f>
        <v>7.115154426277317</v>
      </c>
      <c r="D104" s="13">
        <f t="shared" ref="D104:D157" si="22">DEGREES(RADIANS(D103)+ ATAN2(COS(($M104-$M103)/6371)-SIN(RADIANS(C103))*SIN(RADIANS(C104)), SIN(RADIANS($E103))*SIN(($M104-$M103)/6371)*COS(RADIANS(C103))))</f>
        <v>98.058367900843152</v>
      </c>
      <c r="E104" s="3">
        <f>INDEX(Waypoints!$A$3:$L$13,MATCH(Flight!$M104,Waypoints!$I$3:$I$13,1),7)</f>
        <v>308</v>
      </c>
      <c r="F104" s="3" t="str">
        <f>INDEX(Waypoints!$A$3:$L$13,MATCH(Flight!$M104,Waypoints!$I$3:$I$13,1),8)</f>
        <v>NW</v>
      </c>
      <c r="H104" s="3">
        <f t="shared" si="20"/>
        <v>860</v>
      </c>
      <c r="J104" s="10">
        <f t="shared" si="15"/>
        <v>7834.6666679084301</v>
      </c>
      <c r="M104" s="10">
        <f t="shared" si="17"/>
        <v>1287.8666667274665</v>
      </c>
    </row>
    <row r="105" spans="1:14" x14ac:dyDescent="0.25">
      <c r="A105" s="18">
        <v>41705.760416666672</v>
      </c>
      <c r="B105" s="17">
        <f t="shared" si="16"/>
        <v>1.7500000001164153</v>
      </c>
      <c r="C105" s="13">
        <f t="shared" si="21"/>
        <v>7.1945036092921555</v>
      </c>
      <c r="D105" s="13">
        <f t="shared" si="22"/>
        <v>97.955985079704078</v>
      </c>
      <c r="E105" s="20">
        <f>INDEX(Waypoints!$A$3:$L$13,MATCH(Flight!$M105,Waypoints!$I$3:$I$13,1),7)</f>
        <v>308</v>
      </c>
      <c r="F105" s="20" t="str">
        <f>INDEX(Waypoints!$A$3:$L$13,MATCH(Flight!$M105,Waypoints!$I$3:$I$13,1),8)</f>
        <v>NW</v>
      </c>
      <c r="G105" s="20"/>
      <c r="H105" s="20">
        <f t="shared" si="20"/>
        <v>860</v>
      </c>
      <c r="I105" s="20"/>
      <c r="J105" s="10">
        <f t="shared" si="15"/>
        <v>7834.6666679084301</v>
      </c>
      <c r="K105" s="20"/>
      <c r="L105" s="16"/>
      <c r="M105" s="16">
        <f t="shared" si="17"/>
        <v>1302.2000001075212</v>
      </c>
      <c r="N105" s="20" t="s">
        <v>39</v>
      </c>
    </row>
    <row r="106" spans="1:14" x14ac:dyDescent="0.25">
      <c r="A106" s="4">
        <v>41705.761111111111</v>
      </c>
      <c r="B106" s="7">
        <f t="shared" si="16"/>
        <v>1.7666666666627862</v>
      </c>
      <c r="C106" s="13">
        <f t="shared" si="21"/>
        <v>7.2738526647696586</v>
      </c>
      <c r="D106" s="13">
        <f t="shared" si="22"/>
        <v>97.85358425982848</v>
      </c>
      <c r="E106" s="3">
        <f>INDEX(Waypoints!$A$3:$L$13,MATCH(Flight!$M106,Waypoints!$I$3:$I$13,1),7)</f>
        <v>308</v>
      </c>
      <c r="F106" s="3" t="str">
        <f>INDEX(Waypoints!$A$3:$L$13,MATCH(Flight!$M106,Waypoints!$I$3:$I$13,1),8)</f>
        <v>NW</v>
      </c>
      <c r="H106" s="3">
        <f t="shared" si="20"/>
        <v>860</v>
      </c>
      <c r="J106" s="10">
        <f t="shared" si="15"/>
        <v>7834.6666679084301</v>
      </c>
      <c r="M106" s="10">
        <f t="shared" si="17"/>
        <v>1316.5333333374001</v>
      </c>
      <c r="N106" t="s">
        <v>40</v>
      </c>
    </row>
    <row r="107" spans="1:14" x14ac:dyDescent="0.25">
      <c r="A107" s="4">
        <v>41705.761805555558</v>
      </c>
      <c r="B107" s="7">
        <f t="shared" si="16"/>
        <v>1.78333333338378</v>
      </c>
      <c r="C107" s="13">
        <f t="shared" si="21"/>
        <v>7.353201594327726</v>
      </c>
      <c r="D107" s="13">
        <f t="shared" si="22"/>
        <v>97.751165236299713</v>
      </c>
      <c r="E107" s="3">
        <f>INDEX(Waypoints!$A$3:$L$13,MATCH(Flight!$M107,Waypoints!$I$3:$I$13,1),7)</f>
        <v>308</v>
      </c>
      <c r="F107" s="3" t="str">
        <f>INDEX(Waypoints!$A$3:$L$13,MATCH(Flight!$M107,Waypoints!$I$3:$I$13,1),8)</f>
        <v>NW</v>
      </c>
      <c r="H107" s="3">
        <f t="shared" si="20"/>
        <v>860</v>
      </c>
      <c r="J107" s="10">
        <f t="shared" si="15"/>
        <v>7834.6666679084301</v>
      </c>
      <c r="M107" s="10">
        <f t="shared" si="17"/>
        <v>1330.8666667174548</v>
      </c>
    </row>
    <row r="108" spans="1:14" x14ac:dyDescent="0.25">
      <c r="A108" s="4">
        <v>41705.762500000004</v>
      </c>
      <c r="B108" s="7">
        <f t="shared" si="16"/>
        <v>1.8000000001047738</v>
      </c>
      <c r="C108" s="13">
        <f t="shared" si="21"/>
        <v>7.4325503970899982</v>
      </c>
      <c r="D108" s="13">
        <f t="shared" si="22"/>
        <v>97.648727807243006</v>
      </c>
      <c r="E108" s="3">
        <f>INDEX(Waypoints!$A$3:$L$13,MATCH(Flight!$M108,Waypoints!$I$3:$I$13,1),7)</f>
        <v>308</v>
      </c>
      <c r="F108" s="3" t="str">
        <f>INDEX(Waypoints!$A$3:$L$13,MATCH(Flight!$M108,Waypoints!$I$3:$I$13,1),8)</f>
        <v>NW</v>
      </c>
      <c r="H108" s="3">
        <f t="shared" si="20"/>
        <v>860</v>
      </c>
      <c r="J108" s="10">
        <f t="shared" si="15"/>
        <v>7834.6666679084301</v>
      </c>
      <c r="M108" s="10">
        <f t="shared" si="17"/>
        <v>1345.2000000975095</v>
      </c>
    </row>
    <row r="109" spans="1:14" x14ac:dyDescent="0.25">
      <c r="A109" s="4">
        <v>41705.763194444444</v>
      </c>
      <c r="B109" s="7">
        <f t="shared" si="16"/>
        <v>1.8166666666511446</v>
      </c>
      <c r="C109" s="13">
        <f t="shared" si="21"/>
        <v>7.5118990721796077</v>
      </c>
      <c r="D109" s="13">
        <f t="shared" si="22"/>
        <v>97.54627177060523</v>
      </c>
      <c r="E109" s="3">
        <f>INDEX(Waypoints!$A$3:$L$13,MATCH(Flight!$M109,Waypoints!$I$3:$I$13,1),7)</f>
        <v>308</v>
      </c>
      <c r="F109" s="3" t="str">
        <f>INDEX(Waypoints!$A$3:$L$13,MATCH(Flight!$M109,Waypoints!$I$3:$I$13,1),8)</f>
        <v>NW</v>
      </c>
      <c r="H109" s="3">
        <f t="shared" si="20"/>
        <v>860</v>
      </c>
      <c r="J109" s="10">
        <f t="shared" si="15"/>
        <v>7834.6666679084301</v>
      </c>
      <c r="M109" s="10">
        <f t="shared" si="17"/>
        <v>1359.5333333273884</v>
      </c>
    </row>
    <row r="110" spans="1:14" x14ac:dyDescent="0.25">
      <c r="A110" s="4">
        <v>41705.763888888891</v>
      </c>
      <c r="B110" s="7">
        <f t="shared" si="16"/>
        <v>1.8333333333721384</v>
      </c>
      <c r="C110" s="13">
        <f t="shared" si="21"/>
        <v>7.5912476212129079</v>
      </c>
      <c r="D110" s="13">
        <f t="shared" si="22"/>
        <v>97.443796920931348</v>
      </c>
      <c r="E110" s="3">
        <f>INDEX(Waypoints!$A$3:$L$13,MATCH(Flight!$M110,Waypoints!$I$3:$I$13,1),7)</f>
        <v>308</v>
      </c>
      <c r="F110" s="3" t="str">
        <f>INDEX(Waypoints!$A$3:$L$13,MATCH(Flight!$M110,Waypoints!$I$3:$I$13,1),8)</f>
        <v>NW</v>
      </c>
      <c r="H110" s="3">
        <f t="shared" si="20"/>
        <v>860</v>
      </c>
      <c r="J110" s="10">
        <f t="shared" si="15"/>
        <v>7834.6666679084301</v>
      </c>
      <c r="M110" s="10">
        <f t="shared" si="17"/>
        <v>1373.8666667074431</v>
      </c>
    </row>
    <row r="111" spans="1:14" x14ac:dyDescent="0.25">
      <c r="A111" s="4">
        <v>41705.764583333337</v>
      </c>
      <c r="B111" s="7">
        <f t="shared" si="16"/>
        <v>1.8500000000931323</v>
      </c>
      <c r="C111" s="13">
        <f t="shared" si="21"/>
        <v>7.6705960433120159</v>
      </c>
      <c r="D111" s="13">
        <f t="shared" si="22"/>
        <v>97.341303055803678</v>
      </c>
      <c r="E111" s="3">
        <f>INDEX(Waypoints!$A$3:$L$13,MATCH(Flight!$M111,Waypoints!$I$3:$I$13,1),7)</f>
        <v>308</v>
      </c>
      <c r="F111" s="3" t="str">
        <f>INDEX(Waypoints!$A$3:$L$13,MATCH(Flight!$M111,Waypoints!$I$3:$I$13,1),8)</f>
        <v>NW</v>
      </c>
      <c r="H111" s="3">
        <f t="shared" si="20"/>
        <v>860</v>
      </c>
      <c r="J111" s="10">
        <f t="shared" si="15"/>
        <v>8168.0000023283064</v>
      </c>
      <c r="L111" s="10">
        <v>20</v>
      </c>
      <c r="M111" s="10">
        <f t="shared" si="17"/>
        <v>1388.2000000874978</v>
      </c>
    </row>
    <row r="112" spans="1:14" x14ac:dyDescent="0.25">
      <c r="A112" s="4">
        <v>41705.765277777777</v>
      </c>
      <c r="B112" s="7">
        <f t="shared" si="16"/>
        <v>1.8666666666395031</v>
      </c>
      <c r="C112" s="13">
        <f t="shared" si="21"/>
        <v>7.7499443375985324</v>
      </c>
      <c r="D112" s="13">
        <f t="shared" si="22"/>
        <v>97.238789972620054</v>
      </c>
      <c r="E112" s="3">
        <f>INDEX(Waypoints!$A$3:$L$13,MATCH(Flight!$M112,Waypoints!$I$3:$I$13,1),7)</f>
        <v>308</v>
      </c>
      <c r="F112" s="3" t="str">
        <f>INDEX(Waypoints!$A$3:$L$13,MATCH(Flight!$M112,Waypoints!$I$3:$I$13,1),8)</f>
        <v>NW</v>
      </c>
      <c r="H112" s="3">
        <f t="shared" si="20"/>
        <v>860</v>
      </c>
      <c r="J112" s="10">
        <f t="shared" si="15"/>
        <v>8667.9999987194315</v>
      </c>
      <c r="L112" s="10">
        <v>30</v>
      </c>
      <c r="M112" s="10">
        <f t="shared" si="17"/>
        <v>1402.5333333173767</v>
      </c>
    </row>
    <row r="113" spans="1:15" x14ac:dyDescent="0.25">
      <c r="A113" s="4">
        <v>41705.765972222223</v>
      </c>
      <c r="B113" s="7">
        <f t="shared" si="16"/>
        <v>1.8833333333604969</v>
      </c>
      <c r="C113" s="13">
        <f t="shared" si="21"/>
        <v>7.8292925056872607</v>
      </c>
      <c r="D113" s="13">
        <f t="shared" si="22"/>
        <v>97.136257465368331</v>
      </c>
      <c r="E113" s="3">
        <f>INDEX(Waypoints!$A$3:$L$13,MATCH(Flight!$M113,Waypoints!$I$3:$I$13,1),7)</f>
        <v>308</v>
      </c>
      <c r="F113" s="3" t="str">
        <f>INDEX(Waypoints!$A$3:$L$13,MATCH(Flight!$M113,Waypoints!$I$3:$I$13,1),8)</f>
        <v>NW</v>
      </c>
      <c r="H113" s="3">
        <f t="shared" si="20"/>
        <v>860</v>
      </c>
      <c r="J113" s="10">
        <f t="shared" si="15"/>
        <v>9168.000000349246</v>
      </c>
      <c r="L113" s="10">
        <v>30</v>
      </c>
      <c r="M113" s="10">
        <f t="shared" si="17"/>
        <v>1416.8666666974314</v>
      </c>
    </row>
    <row r="114" spans="1:15" x14ac:dyDescent="0.25">
      <c r="A114" s="4">
        <v>41705.76666666667</v>
      </c>
      <c r="B114" s="7">
        <f t="shared" si="16"/>
        <v>1.9000000000814907</v>
      </c>
      <c r="C114" s="13">
        <f t="shared" si="21"/>
        <v>7.9086405466987824</v>
      </c>
      <c r="D114" s="13">
        <f t="shared" si="22"/>
        <v>97.033705331069328</v>
      </c>
      <c r="E114" s="3">
        <f>INDEX(Waypoints!$A$3:$L$13,MATCH(Flight!$M114,Waypoints!$I$3:$I$13,1),7)</f>
        <v>308</v>
      </c>
      <c r="F114" s="3" t="str">
        <f>INDEX(Waypoints!$A$3:$L$13,MATCH(Flight!$M114,Waypoints!$I$3:$I$13,1),8)</f>
        <v>NW</v>
      </c>
      <c r="H114" s="3">
        <f t="shared" si="20"/>
        <v>860</v>
      </c>
      <c r="J114" s="10">
        <f t="shared" si="15"/>
        <v>9668.0000019790605</v>
      </c>
      <c r="L114" s="10">
        <v>30</v>
      </c>
      <c r="M114" s="10">
        <f t="shared" si="17"/>
        <v>1431.200000077486</v>
      </c>
    </row>
    <row r="115" spans="1:15" x14ac:dyDescent="0.25">
      <c r="A115" s="4">
        <v>41705.767361111117</v>
      </c>
      <c r="B115" s="7">
        <f t="shared" si="16"/>
        <v>1.9166666668024845</v>
      </c>
      <c r="C115" s="13">
        <f t="shared" si="21"/>
        <v>7.9879884605843943</v>
      </c>
      <c r="D115" s="13">
        <f t="shared" si="22"/>
        <v>96.93113336547826</v>
      </c>
      <c r="E115" s="3">
        <f>INDEX(Waypoints!$A$3:$L$13,MATCH(Flight!$M115,Waypoints!$I$3:$I$13,1),7)</f>
        <v>308</v>
      </c>
      <c r="F115" s="3" t="str">
        <f>INDEX(Waypoints!$A$3:$L$13,MATCH(Flight!$M115,Waypoints!$I$3:$I$13,1),8)</f>
        <v>NW</v>
      </c>
      <c r="H115" s="3">
        <f t="shared" si="20"/>
        <v>860</v>
      </c>
      <c r="J115" s="10">
        <f t="shared" si="15"/>
        <v>10168.000003608875</v>
      </c>
      <c r="L115" s="10">
        <v>30</v>
      </c>
      <c r="M115" s="10">
        <f t="shared" si="17"/>
        <v>1445.5333334575407</v>
      </c>
      <c r="N115" t="s">
        <v>36</v>
      </c>
      <c r="O115" s="6">
        <v>275</v>
      </c>
    </row>
    <row r="116" spans="1:15" x14ac:dyDescent="0.25">
      <c r="A116" s="4">
        <v>41705.768055555556</v>
      </c>
      <c r="B116" s="7">
        <f t="shared" si="16"/>
        <v>1.9333333333488554</v>
      </c>
      <c r="C116" s="13">
        <f t="shared" si="21"/>
        <v>8.067336246463654</v>
      </c>
      <c r="D116" s="13">
        <f t="shared" si="22"/>
        <v>96.828541365231828</v>
      </c>
      <c r="E116" s="3">
        <f>INDEX(Waypoints!$A$3:$L$13,MATCH(Flight!$M116,Waypoints!$I$3:$I$13,1),7)</f>
        <v>308</v>
      </c>
      <c r="F116" s="3" t="str">
        <f>INDEX(Waypoints!$A$3:$L$13,MATCH(Flight!$M116,Waypoints!$I$3:$I$13,1),8)</f>
        <v>NW</v>
      </c>
      <c r="H116" s="3">
        <f t="shared" si="20"/>
        <v>860</v>
      </c>
      <c r="J116" s="10">
        <f t="shared" si="15"/>
        <v>10501.333334536292</v>
      </c>
      <c r="L116" s="10">
        <v>20</v>
      </c>
      <c r="M116" s="10">
        <f t="shared" si="17"/>
        <v>1459.8666666874196</v>
      </c>
    </row>
    <row r="117" spans="1:15" x14ac:dyDescent="0.25">
      <c r="A117" s="4">
        <v>41705.768750000003</v>
      </c>
      <c r="B117" s="7">
        <f t="shared" si="16"/>
        <v>1.9500000000698492</v>
      </c>
      <c r="C117" s="13">
        <f t="shared" si="21"/>
        <v>8.1466839059492813</v>
      </c>
      <c r="D117" s="13">
        <f t="shared" si="22"/>
        <v>96.725929123545882</v>
      </c>
      <c r="E117" s="3">
        <f>INDEX(Waypoints!$A$3:$L$13,MATCH(Flight!$M117,Waypoints!$I$3:$I$13,1),7)</f>
        <v>308</v>
      </c>
      <c r="F117" s="3" t="str">
        <f>INDEX(Waypoints!$A$3:$L$13,MATCH(Flight!$M117,Waypoints!$I$3:$I$13,1),8)</f>
        <v>NW</v>
      </c>
      <c r="H117" s="3">
        <f t="shared" si="20"/>
        <v>860</v>
      </c>
      <c r="J117" s="10">
        <f t="shared" ref="J117:J180" si="23">(A117-A116)*24*1000*L117+J116</f>
        <v>10668.00000174623</v>
      </c>
      <c r="L117" s="10">
        <v>10</v>
      </c>
      <c r="M117" s="10">
        <f t="shared" si="17"/>
        <v>1474.2000000674743</v>
      </c>
      <c r="N117" s="3" t="s">
        <v>36</v>
      </c>
      <c r="O117" s="6">
        <v>175</v>
      </c>
    </row>
    <row r="118" spans="1:15" x14ac:dyDescent="0.25">
      <c r="A118" s="4">
        <v>41705.76944444445</v>
      </c>
      <c r="B118" s="7">
        <f t="shared" si="16"/>
        <v>1.966666666790843</v>
      </c>
      <c r="C118" s="13">
        <f t="shared" si="21"/>
        <v>8.2260314381597972</v>
      </c>
      <c r="D118" s="13">
        <f t="shared" si="22"/>
        <v>96.623296436663352</v>
      </c>
      <c r="E118" s="3">
        <f>INDEX(Waypoints!$A$3:$L$13,MATCH(Flight!$M118,Waypoints!$I$3:$I$13,1),7)</f>
        <v>308</v>
      </c>
      <c r="F118" s="3" t="str">
        <f>INDEX(Waypoints!$A$3:$L$13,MATCH(Flight!$M118,Waypoints!$I$3:$I$13,1),8)</f>
        <v>NW</v>
      </c>
      <c r="H118" s="3">
        <f t="shared" si="20"/>
        <v>860</v>
      </c>
      <c r="J118" s="10">
        <f t="shared" si="23"/>
        <v>10668.00000174623</v>
      </c>
      <c r="M118" s="10">
        <f t="shared" si="17"/>
        <v>1488.533333447529</v>
      </c>
    </row>
    <row r="119" spans="1:15" x14ac:dyDescent="0.25">
      <c r="A119" s="4">
        <v>41705.770138888889</v>
      </c>
      <c r="B119" s="7">
        <f t="shared" si="16"/>
        <v>1.9833333333372138</v>
      </c>
      <c r="C119" s="13">
        <f t="shared" si="21"/>
        <v>8.3053788422132229</v>
      </c>
      <c r="D119" s="13">
        <f t="shared" si="22"/>
        <v>96.520643100628121</v>
      </c>
      <c r="E119" s="3">
        <f>INDEX(Waypoints!$A$3:$L$13,MATCH(Flight!$M119,Waypoints!$I$3:$I$13,1),7)</f>
        <v>308</v>
      </c>
      <c r="F119" s="3" t="str">
        <f>INDEX(Waypoints!$A$3:$L$13,MATCH(Flight!$M119,Waypoints!$I$3:$I$13,1),8)</f>
        <v>NW</v>
      </c>
      <c r="H119" s="3">
        <f t="shared" si="20"/>
        <v>860</v>
      </c>
      <c r="J119" s="10">
        <f t="shared" si="23"/>
        <v>10668.00000174623</v>
      </c>
      <c r="M119" s="10">
        <f t="shared" si="17"/>
        <v>1502.8666666774079</v>
      </c>
      <c r="N119" s="3" t="s">
        <v>36</v>
      </c>
      <c r="O119" s="6">
        <v>145</v>
      </c>
    </row>
    <row r="120" spans="1:15" x14ac:dyDescent="0.25">
      <c r="A120" s="4">
        <v>41705.770833333336</v>
      </c>
      <c r="B120" s="7">
        <f t="shared" si="16"/>
        <v>2.0000000000582077</v>
      </c>
      <c r="C120" s="13">
        <f t="shared" si="21"/>
        <v>8.3847261197206979</v>
      </c>
      <c r="D120" s="13">
        <f t="shared" si="22"/>
        <v>96.417968908054959</v>
      </c>
      <c r="E120" s="3">
        <f>INDEX(Waypoints!$A$3:$L$13,MATCH(Flight!$M120,Waypoints!$I$3:$I$13,1),7)</f>
        <v>308</v>
      </c>
      <c r="F120" s="3" t="str">
        <f>INDEX(Waypoints!$A$3:$L$13,MATCH(Flight!$M120,Waypoints!$I$3:$I$13,1),8)</f>
        <v>NW</v>
      </c>
      <c r="H120" s="3">
        <f t="shared" si="20"/>
        <v>860</v>
      </c>
      <c r="J120" s="10">
        <f t="shared" si="23"/>
        <v>10668.00000174623</v>
      </c>
      <c r="M120" s="10">
        <f t="shared" si="17"/>
        <v>1517.2000000574626</v>
      </c>
    </row>
    <row r="121" spans="1:15" x14ac:dyDescent="0.25">
      <c r="A121" s="4">
        <v>41705.771527777782</v>
      </c>
      <c r="B121" s="7">
        <f t="shared" si="16"/>
        <v>2.0166666667792015</v>
      </c>
      <c r="C121" s="13">
        <f t="shared" si="21"/>
        <v>8.4640732697991972</v>
      </c>
      <c r="D121" s="13">
        <f t="shared" si="22"/>
        <v>96.315273654581361</v>
      </c>
      <c r="E121" s="3">
        <f>INDEX(Waypoints!$A$3:$L$13,MATCH(Flight!$M121,Waypoints!$I$3:$I$13,1),7)</f>
        <v>308</v>
      </c>
      <c r="F121" s="3" t="str">
        <f>INDEX(Waypoints!$A$3:$L$13,MATCH(Flight!$M121,Waypoints!$I$3:$I$13,1),8)</f>
        <v>NW</v>
      </c>
      <c r="H121" s="3">
        <f t="shared" si="20"/>
        <v>860</v>
      </c>
      <c r="J121" s="10">
        <f t="shared" si="23"/>
        <v>10668.00000174623</v>
      </c>
      <c r="M121" s="10">
        <f t="shared" si="17"/>
        <v>1531.5333334375173</v>
      </c>
    </row>
    <row r="122" spans="1:15" x14ac:dyDescent="0.25">
      <c r="A122" s="4">
        <v>41705.772222222222</v>
      </c>
      <c r="B122" s="7">
        <f t="shared" si="16"/>
        <v>2.0333333333255723</v>
      </c>
      <c r="C122" s="13">
        <f t="shared" si="21"/>
        <v>8.5434202915651909</v>
      </c>
      <c r="D122" s="13">
        <f t="shared" si="22"/>
        <v>96.212557135639358</v>
      </c>
      <c r="E122" s="3">
        <f>INDEX(Waypoints!$A$3:$L$13,MATCH(Flight!$M122,Waypoints!$I$3:$I$13,1),7)</f>
        <v>308</v>
      </c>
      <c r="F122" s="3" t="str">
        <f>INDEX(Waypoints!$A$3:$L$13,MATCH(Flight!$M122,Waypoints!$I$3:$I$13,1),8)</f>
        <v>NW</v>
      </c>
      <c r="H122" s="3">
        <f t="shared" si="20"/>
        <v>860</v>
      </c>
      <c r="J122" s="10">
        <f t="shared" si="23"/>
        <v>10668.00000174623</v>
      </c>
      <c r="M122" s="10">
        <f t="shared" si="17"/>
        <v>1545.8666666673962</v>
      </c>
    </row>
    <row r="123" spans="1:15" x14ac:dyDescent="0.25">
      <c r="A123" s="4">
        <v>41705.772916666669</v>
      </c>
      <c r="B123" s="7">
        <f t="shared" si="16"/>
        <v>2.0500000000465661</v>
      </c>
      <c r="C123" s="13">
        <f t="shared" si="21"/>
        <v>8.6227671866282432</v>
      </c>
      <c r="D123" s="13">
        <f t="shared" si="22"/>
        <v>96.109819143223632</v>
      </c>
      <c r="E123" s="3">
        <f>INDEX(Waypoints!$A$3:$L$13,MATCH(Flight!$M123,Waypoints!$I$3:$I$13,1),7)</f>
        <v>308</v>
      </c>
      <c r="F123" s="3" t="str">
        <f>INDEX(Waypoints!$A$3:$L$13,MATCH(Flight!$M123,Waypoints!$I$3:$I$13,1),8)</f>
        <v>NW</v>
      </c>
      <c r="H123" s="3">
        <f t="shared" si="20"/>
        <v>860</v>
      </c>
      <c r="J123" s="10">
        <f t="shared" si="23"/>
        <v>10668.00000174623</v>
      </c>
      <c r="M123" s="10">
        <f t="shared" si="17"/>
        <v>1560.2000000474509</v>
      </c>
    </row>
    <row r="124" spans="1:15" x14ac:dyDescent="0.25">
      <c r="A124" s="4">
        <v>41705.773611111115</v>
      </c>
      <c r="B124" s="7">
        <f t="shared" si="16"/>
        <v>2.0666666667675599</v>
      </c>
      <c r="C124" s="13">
        <f t="shared" si="21"/>
        <v>8.7021139541037744</v>
      </c>
      <c r="D124" s="13">
        <f t="shared" si="22"/>
        <v>96.007059472347066</v>
      </c>
      <c r="E124" s="3">
        <f>INDEX(Waypoints!$A$3:$L$13,MATCH(Flight!$M124,Waypoints!$I$3:$I$13,1),7)</f>
        <v>308</v>
      </c>
      <c r="F124" s="3" t="str">
        <f>INDEX(Waypoints!$A$3:$L$13,MATCH(Flight!$M124,Waypoints!$I$3:$I$13,1),8)</f>
        <v>NW</v>
      </c>
      <c r="H124" s="3">
        <f t="shared" si="20"/>
        <v>860</v>
      </c>
      <c r="J124" s="10">
        <f t="shared" si="23"/>
        <v>10668.00000174623</v>
      </c>
      <c r="M124" s="10">
        <f t="shared" si="17"/>
        <v>1574.5333334275056</v>
      </c>
    </row>
    <row r="125" spans="1:15" x14ac:dyDescent="0.25">
      <c r="A125" s="4">
        <v>41705.774305555555</v>
      </c>
      <c r="B125" s="7">
        <f t="shared" si="16"/>
        <v>2.0833333333139308</v>
      </c>
      <c r="C125" s="13">
        <f t="shared" si="21"/>
        <v>8.7814605931066918</v>
      </c>
      <c r="D125" s="13">
        <f t="shared" si="22"/>
        <v>95.904277917810873</v>
      </c>
      <c r="E125" s="3">
        <f>INDEX(Waypoints!$A$3:$L$13,MATCH(Flight!$M125,Waypoints!$I$3:$I$13,1),7)</f>
        <v>308</v>
      </c>
      <c r="F125" s="3" t="str">
        <f>INDEX(Waypoints!$A$3:$L$13,MATCH(Flight!$M125,Waypoints!$I$3:$I$13,1),8)</f>
        <v>NW</v>
      </c>
      <c r="H125" s="3">
        <f t="shared" si="20"/>
        <v>860</v>
      </c>
      <c r="J125" s="10">
        <f t="shared" si="23"/>
        <v>10668.00000174623</v>
      </c>
      <c r="M125" s="10">
        <f t="shared" si="17"/>
        <v>1588.8666666573845</v>
      </c>
    </row>
    <row r="126" spans="1:15" x14ac:dyDescent="0.25">
      <c r="A126" s="4">
        <v>41705.775000000001</v>
      </c>
      <c r="B126" s="7">
        <f t="shared" si="16"/>
        <v>2.1000000000349246</v>
      </c>
      <c r="C126" s="13">
        <f t="shared" si="21"/>
        <v>8.8608071052449748</v>
      </c>
      <c r="D126" s="13">
        <f t="shared" si="22"/>
        <v>95.801474270970317</v>
      </c>
      <c r="E126" s="3">
        <f>INDEX(Waypoints!$A$3:$L$13,MATCH(Flight!$M126,Waypoints!$I$3:$I$13,1),7)</f>
        <v>308</v>
      </c>
      <c r="F126" s="3" t="str">
        <f>INDEX(Waypoints!$A$3:$L$13,MATCH(Flight!$M126,Waypoints!$I$3:$I$13,1),8)</f>
        <v>NW</v>
      </c>
      <c r="H126" s="3">
        <f t="shared" si="20"/>
        <v>860</v>
      </c>
      <c r="J126" s="10">
        <f t="shared" si="23"/>
        <v>10668.00000174623</v>
      </c>
      <c r="M126" s="10">
        <f t="shared" si="17"/>
        <v>1603.2000000374392</v>
      </c>
    </row>
    <row r="127" spans="1:15" x14ac:dyDescent="0.25">
      <c r="A127" s="4">
        <v>41705.775694444448</v>
      </c>
      <c r="B127" s="7">
        <f t="shared" si="16"/>
        <v>2.1166666667559184</v>
      </c>
      <c r="C127" s="13">
        <f t="shared" si="21"/>
        <v>8.9401534896324772</v>
      </c>
      <c r="D127" s="13">
        <f t="shared" si="22"/>
        <v>95.698648326194601</v>
      </c>
      <c r="E127" s="3">
        <f>INDEX(Waypoints!$A$3:$L$13,MATCH(Flight!$M127,Waypoints!$I$3:$I$13,1),7)</f>
        <v>308</v>
      </c>
      <c r="F127" s="3" t="str">
        <f>INDEX(Waypoints!$A$3:$L$13,MATCH(Flight!$M127,Waypoints!$I$3:$I$13,1),8)</f>
        <v>NW</v>
      </c>
      <c r="H127" s="3">
        <f t="shared" si="20"/>
        <v>860</v>
      </c>
      <c r="J127" s="10">
        <f t="shared" si="23"/>
        <v>10668.00000174623</v>
      </c>
      <c r="M127" s="10">
        <f t="shared" si="17"/>
        <v>1617.5333334174938</v>
      </c>
    </row>
    <row r="128" spans="1:15" x14ac:dyDescent="0.25">
      <c r="A128" s="4">
        <v>41705.776388888895</v>
      </c>
      <c r="B128" s="7">
        <f t="shared" si="16"/>
        <v>2.1333333334769122</v>
      </c>
      <c r="C128" s="13">
        <f t="shared" si="21"/>
        <v>9.0194997462137323</v>
      </c>
      <c r="D128" s="13">
        <f t="shared" si="22"/>
        <v>95.595799876556967</v>
      </c>
      <c r="E128" s="3">
        <f>INDEX(Waypoints!$A$3:$L$13,MATCH(Flight!$M128,Waypoints!$I$3:$I$13,1),7)</f>
        <v>308</v>
      </c>
      <c r="F128" s="3" t="str">
        <f>INDEX(Waypoints!$A$3:$L$13,MATCH(Flight!$M128,Waypoints!$I$3:$I$13,1),8)</f>
        <v>NW</v>
      </c>
      <c r="H128" s="3">
        <f t="shared" si="20"/>
        <v>860</v>
      </c>
      <c r="J128" s="10">
        <f t="shared" si="23"/>
        <v>10668.00000174623</v>
      </c>
      <c r="M128" s="10">
        <f t="shared" si="17"/>
        <v>1631.8666667975485</v>
      </c>
    </row>
    <row r="129" spans="1:14" x14ac:dyDescent="0.25">
      <c r="A129" s="4">
        <v>41705.777083333334</v>
      </c>
      <c r="B129" s="7">
        <f t="shared" si="16"/>
        <v>2.1500000000232831</v>
      </c>
      <c r="C129" s="13">
        <f t="shared" si="21"/>
        <v>9.0988458741015563</v>
      </c>
      <c r="D129" s="13">
        <f t="shared" si="22"/>
        <v>95.492928715987418</v>
      </c>
      <c r="E129" s="3">
        <f>INDEX(Waypoints!$A$3:$L$13,MATCH(Flight!$M129,Waypoints!$I$3:$I$13,1),7)</f>
        <v>308</v>
      </c>
      <c r="F129" s="3" t="str">
        <f>INDEX(Waypoints!$A$3:$L$13,MATCH(Flight!$M129,Waypoints!$I$3:$I$13,1),8)</f>
        <v>NW</v>
      </c>
      <c r="H129" s="3">
        <f t="shared" si="20"/>
        <v>860</v>
      </c>
      <c r="J129" s="10">
        <f t="shared" si="23"/>
        <v>10668.00000174623</v>
      </c>
      <c r="M129" s="10">
        <f t="shared" si="17"/>
        <v>1646.2000000274274</v>
      </c>
    </row>
    <row r="130" spans="1:14" x14ac:dyDescent="0.25">
      <c r="A130" s="4">
        <v>41705.777777777781</v>
      </c>
      <c r="B130" s="7">
        <f t="shared" si="16"/>
        <v>2.1666666667442769</v>
      </c>
      <c r="C130" s="13">
        <f t="shared" si="21"/>
        <v>9.1781918749018025</v>
      </c>
      <c r="D130" s="13">
        <f t="shared" si="22"/>
        <v>95.390034634958653</v>
      </c>
      <c r="E130" s="3">
        <f>INDEX(Waypoints!$A$3:$L$13,MATCH(Flight!$M130,Waypoints!$I$3:$I$13,1),7)</f>
        <v>308</v>
      </c>
      <c r="F130" s="3" t="str">
        <f>INDEX(Waypoints!$A$3:$L$13,MATCH(Flight!$M130,Waypoints!$I$3:$I$13,1),8)</f>
        <v>NW</v>
      </c>
      <c r="H130" s="3">
        <f t="shared" si="20"/>
        <v>860</v>
      </c>
      <c r="J130" s="10">
        <f t="shared" si="23"/>
        <v>10668.00000174623</v>
      </c>
      <c r="M130" s="10">
        <f t="shared" si="17"/>
        <v>1660.5333334074821</v>
      </c>
    </row>
    <row r="131" spans="1:14" x14ac:dyDescent="0.25">
      <c r="A131" s="4">
        <v>41705.778472222228</v>
      </c>
      <c r="B131" s="7">
        <f t="shared" si="16"/>
        <v>2.1833333334652707</v>
      </c>
      <c r="C131" s="13">
        <f t="shared" si="21"/>
        <v>9.2575377477262286</v>
      </c>
      <c r="D131" s="13">
        <f t="shared" si="22"/>
        <v>95.287117426951468</v>
      </c>
      <c r="E131" s="3">
        <f>INDEX(Waypoints!$A$3:$L$13,MATCH(Flight!$M131,Waypoints!$I$3:$I$13,1),7)</f>
        <v>308</v>
      </c>
      <c r="F131" s="3" t="str">
        <f>INDEX(Waypoints!$A$3:$L$13,MATCH(Flight!$M131,Waypoints!$I$3:$I$13,1),8)</f>
        <v>NW</v>
      </c>
      <c r="H131" s="3">
        <f t="shared" si="20"/>
        <v>860</v>
      </c>
      <c r="J131" s="10">
        <f t="shared" si="23"/>
        <v>10668.00000174623</v>
      </c>
      <c r="M131" s="10">
        <f t="shared" si="17"/>
        <v>1674.8666667875368</v>
      </c>
    </row>
    <row r="132" spans="1:14" x14ac:dyDescent="0.25">
      <c r="A132" s="4">
        <v>41705.779166666667</v>
      </c>
      <c r="B132" s="7">
        <f t="shared" si="16"/>
        <v>2.2000000000116415</v>
      </c>
      <c r="C132" s="13">
        <f t="shared" si="21"/>
        <v>9.3368834916860752</v>
      </c>
      <c r="D132" s="13">
        <f t="shared" si="22"/>
        <v>95.18417688521987</v>
      </c>
      <c r="E132" s="3">
        <f>INDEX(Waypoints!$A$3:$L$13,MATCH(Flight!$M132,Waypoints!$I$3:$I$13,1),7)</f>
        <v>308</v>
      </c>
      <c r="F132" s="3" t="str">
        <f>INDEX(Waypoints!$A$3:$L$13,MATCH(Flight!$M132,Waypoints!$I$3:$I$13,1),8)</f>
        <v>NW</v>
      </c>
      <c r="H132" s="3">
        <f t="shared" si="20"/>
        <v>860</v>
      </c>
      <c r="J132" s="10">
        <f t="shared" si="23"/>
        <v>10668.00000174623</v>
      </c>
      <c r="M132" s="10">
        <f t="shared" si="17"/>
        <v>1689.2000000174157</v>
      </c>
    </row>
    <row r="133" spans="1:14" x14ac:dyDescent="0.25">
      <c r="A133" s="4">
        <v>41705.779861111114</v>
      </c>
      <c r="B133" s="7">
        <f t="shared" ref="B133:B196" si="24">(A133-A132)*24+B132</f>
        <v>2.2166666667326353</v>
      </c>
      <c r="C133" s="13">
        <f t="shared" si="21"/>
        <v>9.4162291083855969</v>
      </c>
      <c r="D133" s="13">
        <f t="shared" si="22"/>
        <v>95.081212799551849</v>
      </c>
      <c r="E133" s="3">
        <f>INDEX(Waypoints!$A$3:$L$13,MATCH(Flight!$M133,Waypoints!$I$3:$I$13,1),7)</f>
        <v>308</v>
      </c>
      <c r="F133" s="3" t="str">
        <f>INDEX(Waypoints!$A$3:$L$13,MATCH(Flight!$M133,Waypoints!$I$3:$I$13,1),8)</f>
        <v>NW</v>
      </c>
      <c r="H133" s="3">
        <f t="shared" si="20"/>
        <v>860</v>
      </c>
      <c r="J133" s="10">
        <f t="shared" si="23"/>
        <v>10668.00000174623</v>
      </c>
      <c r="M133" s="10">
        <f t="shared" si="17"/>
        <v>1703.5333333974704</v>
      </c>
    </row>
    <row r="134" spans="1:14" x14ac:dyDescent="0.25">
      <c r="A134" s="4">
        <v>41705.780555555561</v>
      </c>
      <c r="B134" s="7">
        <f t="shared" si="24"/>
        <v>2.2333333334536292</v>
      </c>
      <c r="C134" s="13">
        <f t="shared" si="21"/>
        <v>9.495574596934965</v>
      </c>
      <c r="D134" s="13">
        <f t="shared" si="22"/>
        <v>94.97822496273912</v>
      </c>
      <c r="E134" s="3">
        <f>INDEX(Waypoints!$A$3:$L$13,MATCH(Flight!$M134,Waypoints!$I$3:$I$13,1),7)</f>
        <v>308</v>
      </c>
      <c r="F134" s="3" t="str">
        <f>INDEX(Waypoints!$A$3:$L$13,MATCH(Flight!$M134,Waypoints!$I$3:$I$13,1),8)</f>
        <v>NW</v>
      </c>
      <c r="H134" s="3">
        <f t="shared" si="20"/>
        <v>860</v>
      </c>
      <c r="J134" s="10">
        <f t="shared" si="23"/>
        <v>10668.00000174623</v>
      </c>
      <c r="M134" s="10">
        <f t="shared" ref="M134:M197" si="25">(A134-A133)*24*H134+M133</f>
        <v>1717.8666667775251</v>
      </c>
    </row>
    <row r="135" spans="1:14" x14ac:dyDescent="0.25">
      <c r="A135" s="4">
        <v>41705.78125</v>
      </c>
      <c r="B135" s="7">
        <f t="shared" si="24"/>
        <v>2.25</v>
      </c>
      <c r="C135" s="13">
        <f t="shared" si="21"/>
        <v>9.5749199564438339</v>
      </c>
      <c r="D135" s="13">
        <f t="shared" si="22"/>
        <v>94.875213167340121</v>
      </c>
      <c r="E135" s="3">
        <f>INDEX(Waypoints!$A$3:$L$13,MATCH(Flight!$M135,Waypoints!$I$3:$I$13,1),7)</f>
        <v>308</v>
      </c>
      <c r="F135" s="3" t="str">
        <f>INDEX(Waypoints!$A$3:$L$13,MATCH(Flight!$M135,Waypoints!$I$3:$I$13,1),8)</f>
        <v>NW</v>
      </c>
      <c r="H135" s="3">
        <f t="shared" si="20"/>
        <v>860</v>
      </c>
      <c r="J135" s="10">
        <f t="shared" si="23"/>
        <v>10668.00000174623</v>
      </c>
      <c r="M135" s="10">
        <f t="shared" si="25"/>
        <v>1732.200000007404</v>
      </c>
    </row>
    <row r="136" spans="1:14" x14ac:dyDescent="0.25">
      <c r="A136" s="4">
        <v>41705.781944444447</v>
      </c>
      <c r="B136" s="7">
        <f t="shared" si="24"/>
        <v>2.2666666667209938</v>
      </c>
      <c r="C136" s="13">
        <f t="shared" si="21"/>
        <v>9.6542651885148434</v>
      </c>
      <c r="D136" s="13">
        <f t="shared" si="22"/>
        <v>94.772177202438371</v>
      </c>
      <c r="E136" s="3">
        <f>INDEX(Waypoints!$A$3:$L$13,MATCH(Flight!$M136,Waypoints!$I$3:$I$13,1),7)</f>
        <v>308</v>
      </c>
      <c r="F136" s="3" t="str">
        <f>INDEX(Waypoints!$A$3:$L$13,MATCH(Flight!$M136,Waypoints!$I$3:$I$13,1),8)</f>
        <v>NW</v>
      </c>
      <c r="H136" s="3">
        <f t="shared" si="20"/>
        <v>860</v>
      </c>
      <c r="J136" s="10">
        <f t="shared" si="23"/>
        <v>10668.00000174623</v>
      </c>
      <c r="M136" s="10">
        <f t="shared" si="25"/>
        <v>1746.5333333874587</v>
      </c>
    </row>
    <row r="137" spans="1:14" x14ac:dyDescent="0.25">
      <c r="A137" s="4">
        <v>41705.782638888893</v>
      </c>
      <c r="B137" s="7">
        <f t="shared" si="24"/>
        <v>2.2833333334419876</v>
      </c>
      <c r="C137" s="13">
        <f t="shared" si="21"/>
        <v>9.7336102922565786</v>
      </c>
      <c r="D137" s="13">
        <f t="shared" si="22"/>
        <v>94.669116860116901</v>
      </c>
      <c r="E137" s="3">
        <f>INDEX(Waypoints!$A$3:$L$13,MATCH(Flight!$M137,Waypoints!$I$3:$I$13,1),7)</f>
        <v>308</v>
      </c>
      <c r="F137" s="3" t="str">
        <f>INDEX(Waypoints!$A$3:$L$13,MATCH(Flight!$M137,Waypoints!$I$3:$I$13,1),8)</f>
        <v>NW</v>
      </c>
      <c r="H137" s="3">
        <f t="shared" si="20"/>
        <v>860</v>
      </c>
      <c r="J137" s="10">
        <f t="shared" si="23"/>
        <v>10668.00000174623</v>
      </c>
      <c r="M137" s="10">
        <f t="shared" si="25"/>
        <v>1760.8666667675134</v>
      </c>
    </row>
    <row r="138" spans="1:14" x14ac:dyDescent="0.25">
      <c r="A138" s="4">
        <v>41705.783333333333</v>
      </c>
      <c r="B138" s="7">
        <f t="shared" si="24"/>
        <v>2.2999999999883585</v>
      </c>
      <c r="C138" s="13">
        <f t="shared" si="21"/>
        <v>9.8129552667770952</v>
      </c>
      <c r="D138" s="13">
        <f t="shared" si="22"/>
        <v>94.566031932218777</v>
      </c>
      <c r="E138" s="3">
        <f>INDEX(Waypoints!$A$3:$L$13,MATCH(Flight!$M138,Waypoints!$I$3:$I$13,1),7)</f>
        <v>245</v>
      </c>
      <c r="F138" s="3" t="str">
        <f>INDEX(Waypoints!$A$3:$L$13,MATCH(Flight!$M138,Waypoints!$I$3:$I$13,1),8)</f>
        <v>SW</v>
      </c>
      <c r="H138" s="3">
        <f t="shared" si="20"/>
        <v>860</v>
      </c>
      <c r="J138" s="10">
        <f t="shared" si="23"/>
        <v>10668.00000174623</v>
      </c>
      <c r="M138" s="10">
        <f t="shared" si="25"/>
        <v>1775.1999999973923</v>
      </c>
      <c r="N138" t="s">
        <v>51</v>
      </c>
    </row>
    <row r="139" spans="1:14" x14ac:dyDescent="0.25">
      <c r="A139" s="4">
        <v>41705.78402777778</v>
      </c>
      <c r="B139" s="7">
        <f t="shared" si="24"/>
        <v>2.3166666667093523</v>
      </c>
      <c r="C139" s="13">
        <f t="shared" si="21"/>
        <v>9.758458045457699</v>
      </c>
      <c r="D139" s="13">
        <f t="shared" si="22"/>
        <v>94.447491208760923</v>
      </c>
      <c r="E139" s="3">
        <f>INDEX(Waypoints!$A$3:$L$13,MATCH(Flight!$M139,Waypoints!$I$3:$I$13,1),7)</f>
        <v>245</v>
      </c>
      <c r="F139" s="3" t="str">
        <f>INDEX(Waypoints!$A$3:$L$13,MATCH(Flight!$M139,Waypoints!$I$3:$I$13,1),8)</f>
        <v>SW</v>
      </c>
      <c r="H139" s="3">
        <f t="shared" si="20"/>
        <v>860</v>
      </c>
      <c r="J139" s="10">
        <f t="shared" si="23"/>
        <v>10668.00000174623</v>
      </c>
      <c r="M139" s="10">
        <f t="shared" si="25"/>
        <v>1789.533333377447</v>
      </c>
    </row>
    <row r="140" spans="1:14" x14ac:dyDescent="0.25">
      <c r="A140" s="4">
        <v>41705.784722222226</v>
      </c>
      <c r="B140" s="7">
        <f t="shared" si="24"/>
        <v>2.3333333334303461</v>
      </c>
      <c r="C140" s="13">
        <f t="shared" si="21"/>
        <v>9.7039609407556568</v>
      </c>
      <c r="D140" s="13">
        <f t="shared" si="22"/>
        <v>94.328969819762932</v>
      </c>
      <c r="E140" s="3">
        <f>INDEX(Waypoints!$A$3:$L$13,MATCH(Flight!$M140,Waypoints!$I$3:$I$13,1),7)</f>
        <v>245</v>
      </c>
      <c r="F140" s="3" t="str">
        <f>INDEX(Waypoints!$A$3:$L$13,MATCH(Flight!$M140,Waypoints!$I$3:$I$13,1),8)</f>
        <v>SW</v>
      </c>
      <c r="H140" s="3">
        <f t="shared" si="20"/>
        <v>860</v>
      </c>
      <c r="J140" s="10">
        <f t="shared" si="23"/>
        <v>10668.00000174623</v>
      </c>
      <c r="M140" s="10">
        <f t="shared" si="25"/>
        <v>1803.8666667575017</v>
      </c>
    </row>
    <row r="141" spans="1:14" x14ac:dyDescent="0.25">
      <c r="A141" s="4">
        <v>41705.785416666666</v>
      </c>
      <c r="B141" s="7">
        <f t="shared" si="24"/>
        <v>2.3499999999767169</v>
      </c>
      <c r="C141" s="13">
        <f t="shared" si="21"/>
        <v>9.6494639532039876</v>
      </c>
      <c r="D141" s="13">
        <f t="shared" si="22"/>
        <v>94.210467652928344</v>
      </c>
      <c r="E141" s="3">
        <f>INDEX(Waypoints!$A$3:$L$13,MATCH(Flight!$M141,Waypoints!$I$3:$I$13,1),7)</f>
        <v>245</v>
      </c>
      <c r="F141" s="3" t="str">
        <f>INDEX(Waypoints!$A$3:$L$13,MATCH(Flight!$M141,Waypoints!$I$3:$I$13,1),8)</f>
        <v>SW</v>
      </c>
      <c r="H141" s="3">
        <f t="shared" si="20"/>
        <v>860</v>
      </c>
      <c r="J141" s="10">
        <f t="shared" si="23"/>
        <v>10668.00000174623</v>
      </c>
      <c r="M141" s="10">
        <f t="shared" si="25"/>
        <v>1818.1999999873806</v>
      </c>
    </row>
    <row r="142" spans="1:14" x14ac:dyDescent="0.25">
      <c r="A142" s="4">
        <v>41705.786111111112</v>
      </c>
      <c r="B142" s="7">
        <f t="shared" si="24"/>
        <v>2.3666666666977108</v>
      </c>
      <c r="C142" s="13">
        <f t="shared" si="21"/>
        <v>9.5949670816223449</v>
      </c>
      <c r="D142" s="13">
        <f t="shared" si="22"/>
        <v>94.091984592327037</v>
      </c>
      <c r="E142" s="3">
        <f>INDEX(Waypoints!$A$3:$L$13,MATCH(Flight!$M142,Waypoints!$I$3:$I$13,1),7)</f>
        <v>245</v>
      </c>
      <c r="F142" s="3" t="str">
        <f>INDEX(Waypoints!$A$3:$L$13,MATCH(Flight!$M142,Waypoints!$I$3:$I$13,1),8)</f>
        <v>SW</v>
      </c>
      <c r="H142" s="3">
        <f t="shared" si="20"/>
        <v>860</v>
      </c>
      <c r="J142" s="10">
        <f t="shared" si="23"/>
        <v>10668.00000174623</v>
      </c>
      <c r="M142" s="10">
        <f t="shared" si="25"/>
        <v>1832.5333333674353</v>
      </c>
    </row>
    <row r="143" spans="1:14" x14ac:dyDescent="0.25">
      <c r="A143" s="4">
        <v>41705.786805555559</v>
      </c>
      <c r="B143" s="7">
        <f t="shared" si="24"/>
        <v>2.3833333334187046</v>
      </c>
      <c r="C143" s="13">
        <f t="shared" si="21"/>
        <v>9.5404703265442095</v>
      </c>
      <c r="D143" s="13">
        <f t="shared" si="22"/>
        <v>93.973520525843611</v>
      </c>
      <c r="E143" s="3">
        <f>INDEX(Waypoints!$A$3:$L$13,MATCH(Flight!$M143,Waypoints!$I$3:$I$13,1),7)</f>
        <v>245</v>
      </c>
      <c r="F143" s="3" t="str">
        <f>INDEX(Waypoints!$A$3:$L$13,MATCH(Flight!$M143,Waypoints!$I$3:$I$13,1),8)</f>
        <v>SW</v>
      </c>
      <c r="H143" s="3">
        <f t="shared" si="20"/>
        <v>860</v>
      </c>
      <c r="J143" s="10">
        <f t="shared" si="23"/>
        <v>10668.00000174623</v>
      </c>
      <c r="M143" s="10">
        <f t="shared" si="25"/>
        <v>1846.8666667474899</v>
      </c>
    </row>
    <row r="144" spans="1:14" x14ac:dyDescent="0.25">
      <c r="A144" s="4">
        <v>41705.787500000006</v>
      </c>
      <c r="B144" s="7">
        <f t="shared" si="24"/>
        <v>2.4000000001396984</v>
      </c>
      <c r="C144" s="13">
        <f t="shared" si="21"/>
        <v>9.4859736879320877</v>
      </c>
      <c r="D144" s="13">
        <f t="shared" si="22"/>
        <v>93.855075340210689</v>
      </c>
      <c r="E144" s="3">
        <f>INDEX(Waypoints!$A$3:$L$13,MATCH(Flight!$M144,Waypoints!$I$3:$I$13,1),7)</f>
        <v>245</v>
      </c>
      <c r="F144" s="3" t="str">
        <f>INDEX(Waypoints!$A$3:$L$13,MATCH(Flight!$M144,Waypoints!$I$3:$I$13,1),8)</f>
        <v>SW</v>
      </c>
      <c r="H144" s="3">
        <f t="shared" si="20"/>
        <v>860</v>
      </c>
      <c r="J144" s="10">
        <f t="shared" si="23"/>
        <v>10668.00000174623</v>
      </c>
      <c r="M144" s="10">
        <f t="shared" si="25"/>
        <v>1861.2000001275446</v>
      </c>
    </row>
    <row r="145" spans="1:14" x14ac:dyDescent="0.25">
      <c r="A145" s="4">
        <v>41705.788194444445</v>
      </c>
      <c r="B145" s="7">
        <f t="shared" si="24"/>
        <v>2.4166666666860692</v>
      </c>
      <c r="C145" s="13">
        <f t="shared" si="21"/>
        <v>9.4314771663199064</v>
      </c>
      <c r="D145" s="13">
        <f t="shared" si="22"/>
        <v>93.736648923490463</v>
      </c>
      <c r="E145" s="3">
        <f>INDEX(Waypoints!$A$3:$L$13,MATCH(Flight!$M145,Waypoints!$I$3:$I$13,1),7)</f>
        <v>245</v>
      </c>
      <c r="F145" s="3" t="str">
        <f>INDEX(Waypoints!$A$3:$L$13,MATCH(Flight!$M145,Waypoints!$I$3:$I$13,1),8)</f>
        <v>SW</v>
      </c>
      <c r="H145" s="3">
        <f t="shared" si="20"/>
        <v>860</v>
      </c>
      <c r="J145" s="10">
        <f t="shared" si="23"/>
        <v>10668.00000174623</v>
      </c>
      <c r="M145" s="10">
        <f t="shared" si="25"/>
        <v>1875.5333333574235</v>
      </c>
    </row>
    <row r="146" spans="1:14" x14ac:dyDescent="0.25">
      <c r="A146" s="4">
        <v>41705.788888888892</v>
      </c>
      <c r="B146" s="7">
        <f t="shared" si="24"/>
        <v>2.433333333407063</v>
      </c>
      <c r="C146" s="13">
        <f t="shared" si="21"/>
        <v>9.3769807605282534</v>
      </c>
      <c r="D146" s="13">
        <f t="shared" si="22"/>
        <v>93.618241160111637</v>
      </c>
      <c r="E146" s="3">
        <f>INDEX(Waypoints!$A$3:$L$13,MATCH(Flight!$M146,Waypoints!$I$3:$I$13,1),7)</f>
        <v>245</v>
      </c>
      <c r="F146" s="3" t="str">
        <f>INDEX(Waypoints!$A$3:$L$13,MATCH(Flight!$M146,Waypoints!$I$3:$I$13,1),8)</f>
        <v>SW</v>
      </c>
      <c r="H146" s="3">
        <f t="shared" si="20"/>
        <v>860</v>
      </c>
      <c r="J146" s="10">
        <f t="shared" si="23"/>
        <v>10668.00000174623</v>
      </c>
      <c r="M146" s="10">
        <f t="shared" si="25"/>
        <v>1889.8666667374782</v>
      </c>
    </row>
    <row r="147" spans="1:14" x14ac:dyDescent="0.25">
      <c r="A147" s="4">
        <v>41705.789583333339</v>
      </c>
      <c r="B147" s="7">
        <f t="shared" si="24"/>
        <v>2.4500000001280569</v>
      </c>
      <c r="C147" s="13">
        <f t="shared" si="21"/>
        <v>9.32248447109151</v>
      </c>
      <c r="D147" s="13">
        <f t="shared" si="22"/>
        <v>93.499851938312972</v>
      </c>
      <c r="E147" s="3">
        <f>INDEX(Waypoints!$A$3:$L$13,MATCH(Flight!$M147,Waypoints!$I$3:$I$13,1),7)</f>
        <v>245</v>
      </c>
      <c r="F147" s="3" t="str">
        <f>INDEX(Waypoints!$A$3:$L$13,MATCH(Flight!$M147,Waypoints!$I$3:$I$13,1),8)</f>
        <v>SW</v>
      </c>
      <c r="H147" s="3">
        <f t="shared" si="20"/>
        <v>860</v>
      </c>
      <c r="J147" s="10">
        <f t="shared" si="23"/>
        <v>10668.00000174623</v>
      </c>
      <c r="M147" s="10">
        <f t="shared" si="25"/>
        <v>1904.2000001175329</v>
      </c>
    </row>
    <row r="148" spans="1:14" x14ac:dyDescent="0.25">
      <c r="A148" s="4">
        <v>41705.790277777778</v>
      </c>
      <c r="B148" s="7">
        <f t="shared" si="24"/>
        <v>2.4666666666744277</v>
      </c>
      <c r="C148" s="13">
        <f t="shared" si="21"/>
        <v>9.2679882985442852</v>
      </c>
      <c r="D148" s="13">
        <f t="shared" si="22"/>
        <v>93.381481146419816</v>
      </c>
      <c r="E148" s="3">
        <f>INDEX(Waypoints!$A$3:$L$13,MATCH(Flight!$M148,Waypoints!$I$3:$I$13,1),7)</f>
        <v>245</v>
      </c>
      <c r="F148" s="3" t="str">
        <f>INDEX(Waypoints!$A$3:$L$13,MATCH(Flight!$M148,Waypoints!$I$3:$I$13,1),8)</f>
        <v>SW</v>
      </c>
      <c r="H148" s="3">
        <f t="shared" si="20"/>
        <v>860</v>
      </c>
      <c r="J148" s="10">
        <f t="shared" si="23"/>
        <v>10668.00000174623</v>
      </c>
      <c r="M148" s="10">
        <f t="shared" si="25"/>
        <v>1918.5333333474118</v>
      </c>
    </row>
    <row r="149" spans="1:14" x14ac:dyDescent="0.25">
      <c r="A149" s="4">
        <v>41705.790972222225</v>
      </c>
      <c r="B149" s="7">
        <f t="shared" si="24"/>
        <v>2.4833333333954215</v>
      </c>
      <c r="C149" s="13">
        <f t="shared" si="21"/>
        <v>9.2134922417078631</v>
      </c>
      <c r="D149" s="13">
        <f t="shared" si="22"/>
        <v>93.263128669124029</v>
      </c>
      <c r="E149" s="3">
        <f>INDEX(Waypoints!$A$3:$L$13,MATCH(Flight!$M149,Waypoints!$I$3:$I$13,1),7)</f>
        <v>245</v>
      </c>
      <c r="F149" s="3" t="str">
        <f>INDEX(Waypoints!$A$3:$L$13,MATCH(Flight!$M149,Waypoints!$I$3:$I$13,1),8)</f>
        <v>SW</v>
      </c>
      <c r="H149" s="3">
        <f t="shared" si="20"/>
        <v>860</v>
      </c>
      <c r="J149" s="10">
        <f t="shared" si="23"/>
        <v>10668.00000174623</v>
      </c>
      <c r="M149" s="10">
        <f t="shared" si="25"/>
        <v>1932.8666667274665</v>
      </c>
    </row>
    <row r="150" spans="1:14" x14ac:dyDescent="0.25">
      <c r="A150" s="4">
        <v>41705.791666666672</v>
      </c>
      <c r="B150" s="7">
        <f t="shared" si="24"/>
        <v>2.5000000001164153</v>
      </c>
      <c r="C150" s="13">
        <f t="shared" si="21"/>
        <v>9.1589963011173001</v>
      </c>
      <c r="D150" s="13">
        <f t="shared" si="22"/>
        <v>93.144794394924119</v>
      </c>
      <c r="E150" s="3">
        <f>INDEX(Waypoints!$A$3:$L$13,MATCH(Flight!$M150,Waypoints!$I$3:$I$13,1),7)</f>
        <v>245</v>
      </c>
      <c r="F150" s="3" t="str">
        <f>INDEX(Waypoints!$A$3:$L$13,MATCH(Flight!$M150,Waypoints!$I$3:$I$13,1),8)</f>
        <v>SW</v>
      </c>
      <c r="H150" s="3">
        <f t="shared" si="20"/>
        <v>860</v>
      </c>
      <c r="J150" s="10">
        <f t="shared" si="23"/>
        <v>10668.00000174623</v>
      </c>
      <c r="M150" s="10">
        <f t="shared" si="25"/>
        <v>1947.2000001075212</v>
      </c>
    </row>
    <row r="151" spans="1:14" x14ac:dyDescent="0.25">
      <c r="A151" s="4">
        <v>41705.792361111111</v>
      </c>
      <c r="B151" s="7">
        <f t="shared" si="24"/>
        <v>2.5166666666627862</v>
      </c>
      <c r="C151" s="13">
        <f t="shared" si="21"/>
        <v>9.1045004773078801</v>
      </c>
      <c r="D151" s="13">
        <f t="shared" si="22"/>
        <v>93.026478212403489</v>
      </c>
      <c r="E151" s="3">
        <f>INDEX(Waypoints!$A$3:$L$13,MATCH(Flight!$M151,Waypoints!$I$3:$I$13,1),7)</f>
        <v>245</v>
      </c>
      <c r="F151" s="3" t="str">
        <f>INDEX(Waypoints!$A$3:$L$13,MATCH(Flight!$M151,Waypoints!$I$3:$I$13,1),8)</f>
        <v>SW</v>
      </c>
      <c r="H151" s="3">
        <f t="shared" si="20"/>
        <v>860</v>
      </c>
      <c r="J151" s="10">
        <f t="shared" si="23"/>
        <v>10668.00000174623</v>
      </c>
      <c r="M151" s="10">
        <f t="shared" si="25"/>
        <v>1961.5333333374001</v>
      </c>
    </row>
    <row r="152" spans="1:14" x14ac:dyDescent="0.25">
      <c r="A152" s="4">
        <v>41705.793055555558</v>
      </c>
      <c r="B152" s="7">
        <f t="shared" si="24"/>
        <v>2.53333333338378</v>
      </c>
      <c r="C152" s="13">
        <f t="shared" si="21"/>
        <v>9.0500047691015837</v>
      </c>
      <c r="D152" s="13">
        <f t="shared" si="22"/>
        <v>92.908180006512097</v>
      </c>
      <c r="E152" s="3">
        <f>INDEX(Waypoints!$A$3:$L$13,MATCH(Flight!$M152,Waypoints!$I$3:$I$13,1),7)</f>
        <v>245</v>
      </c>
      <c r="F152" s="3" t="str">
        <f>INDEX(Waypoints!$A$3:$L$13,MATCH(Flight!$M152,Waypoints!$I$3:$I$13,1),8)</f>
        <v>SW</v>
      </c>
      <c r="H152" s="3">
        <f t="shared" si="20"/>
        <v>860</v>
      </c>
      <c r="J152" s="10">
        <f t="shared" si="23"/>
        <v>10668.00000174623</v>
      </c>
      <c r="M152" s="10">
        <f t="shared" si="25"/>
        <v>1975.8666667174548</v>
      </c>
    </row>
    <row r="153" spans="1:14" x14ac:dyDescent="0.25">
      <c r="A153" s="4">
        <v>41705.793750000004</v>
      </c>
      <c r="B153" s="7">
        <f t="shared" si="24"/>
        <v>2.5500000001047738</v>
      </c>
      <c r="C153" s="13">
        <f t="shared" si="21"/>
        <v>8.995509177034144</v>
      </c>
      <c r="D153" s="13">
        <f t="shared" si="22"/>
        <v>92.78989966600318</v>
      </c>
      <c r="E153" s="3">
        <f>INDEX(Waypoints!$A$3:$L$13,MATCH(Flight!$M153,Waypoints!$I$3:$I$13,1),7)</f>
        <v>245</v>
      </c>
      <c r="F153" s="3" t="str">
        <f>INDEX(Waypoints!$A$3:$L$13,MATCH(Flight!$M153,Waypoints!$I$3:$I$13,1),8)</f>
        <v>SW</v>
      </c>
      <c r="H153" s="3">
        <f t="shared" si="20"/>
        <v>860</v>
      </c>
      <c r="J153" s="10">
        <f t="shared" si="23"/>
        <v>10668.00000174623</v>
      </c>
      <c r="M153" s="10">
        <f t="shared" si="25"/>
        <v>1990.2000000975095</v>
      </c>
    </row>
    <row r="154" spans="1:14" x14ac:dyDescent="0.25">
      <c r="A154" s="4">
        <v>41705.794444444444</v>
      </c>
      <c r="B154" s="7">
        <f t="shared" si="24"/>
        <v>2.5666666666511446</v>
      </c>
      <c r="C154" s="13">
        <f t="shared" si="21"/>
        <v>8.941013701641511</v>
      </c>
      <c r="D154" s="13">
        <f t="shared" si="22"/>
        <v>92.671637079713207</v>
      </c>
      <c r="E154" s="3">
        <f>INDEX(Waypoints!$A$3:$L$13,MATCH(Flight!$M154,Waypoints!$I$3:$I$13,1),7)</f>
        <v>245</v>
      </c>
      <c r="F154" s="3" t="str">
        <f>INDEX(Waypoints!$A$3:$L$13,MATCH(Flight!$M154,Waypoints!$I$3:$I$13,1),8)</f>
        <v>SW</v>
      </c>
      <c r="H154" s="3">
        <f t="shared" si="20"/>
        <v>860</v>
      </c>
      <c r="J154" s="10">
        <f t="shared" si="23"/>
        <v>10668.00000174623</v>
      </c>
      <c r="M154" s="10">
        <f t="shared" si="25"/>
        <v>2004.5333333273884</v>
      </c>
    </row>
    <row r="155" spans="1:14" x14ac:dyDescent="0.25">
      <c r="A155" s="4">
        <v>41705.795138888891</v>
      </c>
      <c r="B155" s="7">
        <f t="shared" si="24"/>
        <v>2.5833333333721384</v>
      </c>
      <c r="C155" s="13">
        <f t="shared" si="21"/>
        <v>8.8865183417463598</v>
      </c>
      <c r="D155" s="13">
        <f t="shared" si="22"/>
        <v>92.553392132845204</v>
      </c>
      <c r="E155" s="3">
        <f>INDEX(Waypoints!$A$3:$L$13,MATCH(Flight!$M155,Waypoints!$I$3:$I$13,1),7)</f>
        <v>245</v>
      </c>
      <c r="F155" s="3" t="str">
        <f>INDEX(Waypoints!$A$3:$L$13,MATCH(Flight!$M155,Waypoints!$I$3:$I$13,1),8)</f>
        <v>SW</v>
      </c>
      <c r="H155" s="3">
        <f t="shared" si="20"/>
        <v>860</v>
      </c>
      <c r="J155" s="10">
        <f t="shared" si="23"/>
        <v>10668.00000174623</v>
      </c>
      <c r="M155" s="10">
        <f t="shared" si="25"/>
        <v>2018.8666667074431</v>
      </c>
    </row>
    <row r="156" spans="1:14" x14ac:dyDescent="0.25">
      <c r="A156" s="4">
        <v>41705.795833333337</v>
      </c>
      <c r="B156" s="7">
        <f t="shared" si="24"/>
        <v>2.6000000000931323</v>
      </c>
      <c r="C156" s="13">
        <f t="shared" si="21"/>
        <v>8.8320230978850951</v>
      </c>
      <c r="D156" s="13">
        <f t="shared" si="22"/>
        <v>92.43516471440212</v>
      </c>
      <c r="E156" s="3">
        <f>INDEX(Waypoints!$A$3:$L$13,MATCH(Flight!$M156,Waypoints!$I$3:$I$13,1),7)</f>
        <v>245</v>
      </c>
      <c r="F156" s="3" t="str">
        <f>INDEX(Waypoints!$A$3:$L$13,MATCH(Flight!$M156,Waypoints!$I$3:$I$13,1),8)</f>
        <v>SW</v>
      </c>
      <c r="H156" s="3">
        <f t="shared" si="20"/>
        <v>860</v>
      </c>
      <c r="J156" s="10">
        <f t="shared" si="23"/>
        <v>10668.00000174623</v>
      </c>
      <c r="M156" s="10">
        <f t="shared" si="25"/>
        <v>2033.2000000874978</v>
      </c>
    </row>
    <row r="157" spans="1:14" x14ac:dyDescent="0.25">
      <c r="A157" s="4">
        <v>41705.796527777777</v>
      </c>
      <c r="B157" s="7">
        <f t="shared" si="24"/>
        <v>2.6166666666395031</v>
      </c>
      <c r="C157" s="13">
        <f t="shared" si="21"/>
        <v>8.7775279705943419</v>
      </c>
      <c r="D157" s="13">
        <f t="shared" si="22"/>
        <v>92.316954713468533</v>
      </c>
      <c r="E157" s="3">
        <f>INDEX(Waypoints!$A$3:$L$13,MATCH(Flight!$M157,Waypoints!$I$3:$I$13,1),7)</f>
        <v>245</v>
      </c>
      <c r="F157" s="3" t="str">
        <f>INDEX(Waypoints!$A$3:$L$13,MATCH(Flight!$M157,Waypoints!$I$3:$I$13,1),8)</f>
        <v>SW</v>
      </c>
      <c r="H157" s="3">
        <f t="shared" si="20"/>
        <v>860</v>
      </c>
      <c r="J157" s="10">
        <f t="shared" si="23"/>
        <v>10668.00000174623</v>
      </c>
      <c r="M157" s="10">
        <f t="shared" si="25"/>
        <v>2047.5333333173767</v>
      </c>
    </row>
    <row r="158" spans="1:14" x14ac:dyDescent="0.25">
      <c r="A158" s="4">
        <v>41705.797222222223</v>
      </c>
      <c r="B158" s="7">
        <f t="shared" si="24"/>
        <v>2.6333333333604969</v>
      </c>
      <c r="C158" s="14">
        <v>8.5938999999999997</v>
      </c>
      <c r="D158" s="14">
        <v>91.997200000000007</v>
      </c>
      <c r="E158" s="3">
        <f>INDEX(Waypoints!$A$3:$L$13,MATCH(Flight!$M158,Waypoints!$I$3:$I$13,1),7)</f>
        <v>245</v>
      </c>
      <c r="F158" s="3" t="str">
        <f>INDEX(Waypoints!$A$3:$L$13,MATCH(Flight!$M158,Waypoints!$I$3:$I$13,1),8)</f>
        <v>SW</v>
      </c>
      <c r="H158" s="9">
        <v>880</v>
      </c>
      <c r="J158" s="10">
        <f t="shared" si="23"/>
        <v>10668.00000174623</v>
      </c>
      <c r="M158" s="10">
        <f t="shared" si="25"/>
        <v>2062.2000000318512</v>
      </c>
      <c r="N158" t="s">
        <v>54</v>
      </c>
    </row>
    <row r="159" spans="1:14" x14ac:dyDescent="0.25">
      <c r="A159" s="4">
        <v>41705.79791666667</v>
      </c>
      <c r="B159" s="7">
        <f t="shared" si="24"/>
        <v>2.6500000000814907</v>
      </c>
      <c r="C159" s="13">
        <f t="shared" ref="C159:C222" si="26">DEGREES(ASIN(SIN(RADIANS(C158))*COS(($M159-$M158)/6371) + COS(RADIANS(C158))*SIN(($M159-$M158)/6371)*COS(RADIANS($E158))))</f>
        <v>8.5381376354465708</v>
      </c>
      <c r="D159" s="13">
        <f t="shared" ref="D159:D222" si="27">DEGREES(RADIANS(D158)+ ATAN2(COS(($M159-$M158)/6371)-SIN(RADIANS(C158))*SIN(RADIANS(C159)), SIN(RADIANS($E158))*SIN(($M159-$M158)/6371)*COS(RADIANS(C158))))</f>
        <v>91.876317858706159</v>
      </c>
      <c r="E159" s="3">
        <f>INDEX(Waypoints!$A$3:$L$13,MATCH(Flight!$M159,Waypoints!$I$3:$I$13,1),7)</f>
        <v>168.6</v>
      </c>
      <c r="F159" s="3" t="str">
        <f>INDEX(Waypoints!$A$3:$L$13,MATCH(Flight!$M159,Waypoints!$I$3:$I$13,1),8)</f>
        <v xml:space="preserve">S </v>
      </c>
      <c r="H159" s="3">
        <f t="shared" si="20"/>
        <v>880</v>
      </c>
      <c r="J159" s="10">
        <f t="shared" si="23"/>
        <v>10668.00000174623</v>
      </c>
      <c r="M159" s="10">
        <f t="shared" si="25"/>
        <v>2076.8666667463258</v>
      </c>
      <c r="N159" t="s">
        <v>55</v>
      </c>
    </row>
    <row r="160" spans="1:14" x14ac:dyDescent="0.25">
      <c r="A160" s="4">
        <v>41705.798611111117</v>
      </c>
      <c r="B160" s="7">
        <f t="shared" si="24"/>
        <v>2.6666666668024845</v>
      </c>
      <c r="C160" s="13">
        <f t="shared" si="26"/>
        <v>8.4088384890506696</v>
      </c>
      <c r="D160" s="13">
        <f t="shared" si="27"/>
        <v>91.902672254528881</v>
      </c>
      <c r="E160" s="3">
        <f>INDEX(Waypoints!$A$3:$L$13,MATCH(Flight!$M160,Waypoints!$I$3:$I$13,1),7)</f>
        <v>168.6</v>
      </c>
      <c r="F160" s="3" t="str">
        <f>INDEX(Waypoints!$A$3:$L$13,MATCH(Flight!$M160,Waypoints!$I$3:$I$13,1),8)</f>
        <v xml:space="preserve">S </v>
      </c>
      <c r="H160" s="3">
        <f t="shared" si="20"/>
        <v>880</v>
      </c>
      <c r="J160" s="10">
        <f t="shared" si="23"/>
        <v>10668.00000174623</v>
      </c>
      <c r="M160" s="10">
        <f t="shared" si="25"/>
        <v>2091.5333334608003</v>
      </c>
    </row>
    <row r="161" spans="1:15" x14ac:dyDescent="0.25">
      <c r="A161" s="4">
        <v>41705.799305555556</v>
      </c>
      <c r="B161" s="7">
        <f t="shared" si="24"/>
        <v>2.6833333333488554</v>
      </c>
      <c r="C161" s="13">
        <f t="shared" si="26"/>
        <v>8.2795393576830794</v>
      </c>
      <c r="D161" s="13">
        <f t="shared" si="27"/>
        <v>91.92901792836831</v>
      </c>
      <c r="E161" s="3">
        <f>INDEX(Waypoints!$A$3:$L$13,MATCH(Flight!$M161,Waypoints!$I$3:$I$13,1),7)</f>
        <v>168.6</v>
      </c>
      <c r="F161" s="3" t="str">
        <f>INDEX(Waypoints!$A$3:$L$13,MATCH(Flight!$M161,Waypoints!$I$3:$I$13,1),8)</f>
        <v xml:space="preserve">S </v>
      </c>
      <c r="H161" s="3">
        <f t="shared" si="20"/>
        <v>880</v>
      </c>
      <c r="J161" s="10">
        <f t="shared" si="23"/>
        <v>10668.00000174623</v>
      </c>
      <c r="M161" s="10">
        <f t="shared" si="25"/>
        <v>2106.2000000216067</v>
      </c>
      <c r="N161" t="s">
        <v>42</v>
      </c>
    </row>
    <row r="162" spans="1:15" x14ac:dyDescent="0.25">
      <c r="A162" s="4">
        <v>41705.800000000003</v>
      </c>
      <c r="B162" s="7">
        <f t="shared" si="24"/>
        <v>2.7000000000698492</v>
      </c>
      <c r="C162" s="13">
        <f t="shared" si="26"/>
        <v>8.1502402386253685</v>
      </c>
      <c r="D162" s="13">
        <f t="shared" si="27"/>
        <v>91.955355020629995</v>
      </c>
      <c r="E162" s="3">
        <f>INDEX(Waypoints!$A$3:$L$13,MATCH(Flight!$M162,Waypoints!$I$3:$I$13,1),7)</f>
        <v>168.6</v>
      </c>
      <c r="F162" s="3" t="str">
        <f>INDEX(Waypoints!$A$3:$L$13,MATCH(Flight!$M162,Waypoints!$I$3:$I$13,1),8)</f>
        <v xml:space="preserve">S </v>
      </c>
      <c r="H162" s="3">
        <f t="shared" si="20"/>
        <v>880</v>
      </c>
      <c r="J162" s="10">
        <f t="shared" si="23"/>
        <v>10668.00000174623</v>
      </c>
      <c r="M162" s="10">
        <f t="shared" si="25"/>
        <v>2120.8666667360812</v>
      </c>
    </row>
    <row r="163" spans="1:15" x14ac:dyDescent="0.25">
      <c r="A163" s="4">
        <v>41705.802083333336</v>
      </c>
      <c r="B163" s="7">
        <f t="shared" si="24"/>
        <v>2.7500000000582077</v>
      </c>
      <c r="C163" s="13">
        <f t="shared" si="26"/>
        <v>7.7623379402932118</v>
      </c>
      <c r="D163" s="13">
        <f t="shared" si="27"/>
        <v>92.034291034626605</v>
      </c>
      <c r="E163" s="3">
        <f>INDEX(Waypoints!$A$3:$L$13,MATCH(Flight!$M163,Waypoints!$I$3:$I$13,1),7)</f>
        <v>168.6</v>
      </c>
      <c r="F163" s="3" t="str">
        <f>INDEX(Waypoints!$A$3:$L$13,MATCH(Flight!$M163,Waypoints!$I$3:$I$13,1),8)</f>
        <v xml:space="preserve">S </v>
      </c>
      <c r="H163" s="3">
        <f t="shared" si="20"/>
        <v>880</v>
      </c>
      <c r="J163" s="10">
        <f t="shared" si="23"/>
        <v>10668.00000174623</v>
      </c>
      <c r="M163" s="10">
        <f t="shared" si="25"/>
        <v>2164.8666667258367</v>
      </c>
      <c r="N163" t="s">
        <v>102</v>
      </c>
    </row>
    <row r="164" spans="1:15" x14ac:dyDescent="0.25">
      <c r="A164" s="4">
        <v>41705.805555555555</v>
      </c>
      <c r="B164" s="7">
        <f t="shared" si="24"/>
        <v>2.8333333333139308</v>
      </c>
      <c r="C164" s="13">
        <f t="shared" si="26"/>
        <v>7.1158270132204962</v>
      </c>
      <c r="D164" s="13">
        <f t="shared" si="27"/>
        <v>92.165655584191356</v>
      </c>
      <c r="E164" s="3">
        <f>INDEX(Waypoints!$A$3:$L$13,MATCH(Flight!$M164,Waypoints!$I$3:$I$13,1),7)</f>
        <v>168.6</v>
      </c>
      <c r="F164" s="3" t="str">
        <f>INDEX(Waypoints!$A$3:$L$13,MATCH(Flight!$M164,Waypoints!$I$3:$I$13,1),8)</f>
        <v xml:space="preserve">S </v>
      </c>
      <c r="H164" s="3">
        <f t="shared" ref="H164:H226" si="28">H163</f>
        <v>880</v>
      </c>
      <c r="J164" s="10">
        <f t="shared" si="23"/>
        <v>10668.00000174623</v>
      </c>
      <c r="M164" s="10">
        <f t="shared" si="25"/>
        <v>2238.199999990873</v>
      </c>
    </row>
    <row r="165" spans="1:15" x14ac:dyDescent="0.25">
      <c r="A165" s="4">
        <v>41705.809027777803</v>
      </c>
      <c r="B165" s="7">
        <f t="shared" si="24"/>
        <v>2.9166666672681458</v>
      </c>
      <c r="C165" s="13">
        <f t="shared" si="26"/>
        <v>6.469317777658385</v>
      </c>
      <c r="D165" s="13">
        <f t="shared" si="27"/>
        <v>92.296843694928015</v>
      </c>
      <c r="E165" s="3">
        <f>INDEX(Waypoints!$A$3:$L$13,MATCH(Flight!$M165,Waypoints!$I$3:$I$13,1),7)</f>
        <v>168.6</v>
      </c>
      <c r="F165" s="3" t="str">
        <f>INDEX(Waypoints!$A$3:$L$13,MATCH(Flight!$M165,Waypoints!$I$3:$I$13,1),8)</f>
        <v xml:space="preserve">S </v>
      </c>
      <c r="H165" s="3">
        <f t="shared" si="28"/>
        <v>880</v>
      </c>
      <c r="J165" s="10">
        <f t="shared" si="23"/>
        <v>10668.00000174623</v>
      </c>
      <c r="M165" s="10">
        <f t="shared" si="25"/>
        <v>2311.5333338705823</v>
      </c>
    </row>
    <row r="166" spans="1:15" x14ac:dyDescent="0.25">
      <c r="A166" s="4">
        <v>41705.8125</v>
      </c>
      <c r="B166" s="7">
        <f t="shared" si="24"/>
        <v>3</v>
      </c>
      <c r="C166" s="13">
        <f t="shared" si="26"/>
        <v>5.822810244167953</v>
      </c>
      <c r="D166" s="13">
        <f t="shared" si="27"/>
        <v>92.427872497892793</v>
      </c>
      <c r="E166" s="3">
        <f>INDEX(Waypoints!$A$3:$L$13,MATCH(Flight!$M166,Waypoints!$I$3:$I$13,1),7)</f>
        <v>168.6</v>
      </c>
      <c r="F166" s="3" t="str">
        <f>INDEX(Waypoints!$A$3:$L$13,MATCH(Flight!$M166,Waypoints!$I$3:$I$13,1),8)</f>
        <v xml:space="preserve">S </v>
      </c>
      <c r="H166" s="3">
        <f t="shared" si="28"/>
        <v>880</v>
      </c>
      <c r="J166" s="10">
        <f t="shared" si="23"/>
        <v>10668.00000174623</v>
      </c>
      <c r="M166" s="10">
        <f t="shared" si="25"/>
        <v>2384.866666674614</v>
      </c>
    </row>
    <row r="167" spans="1:15" x14ac:dyDescent="0.25">
      <c r="A167" s="4">
        <v>41705.815972222197</v>
      </c>
      <c r="B167" s="7">
        <f t="shared" si="24"/>
        <v>3.0833333327318542</v>
      </c>
      <c r="C167" s="13">
        <f t="shared" si="26"/>
        <v>5.1763043993702995</v>
      </c>
      <c r="D167" s="13">
        <f t="shared" si="27"/>
        <v>92.558759026106671</v>
      </c>
      <c r="E167" s="3">
        <f>INDEX(Waypoints!$A$3:$L$13,MATCH(Flight!$M167,Waypoints!$I$3:$I$13,1),7)</f>
        <v>168.6</v>
      </c>
      <c r="F167" s="3" t="str">
        <f>INDEX(Waypoints!$A$3:$L$13,MATCH(Flight!$M167,Waypoints!$I$3:$I$13,1),8)</f>
        <v xml:space="preserve">S </v>
      </c>
      <c r="H167" s="3">
        <f t="shared" si="28"/>
        <v>880</v>
      </c>
      <c r="J167" s="10">
        <f t="shared" si="23"/>
        <v>10668.00000174623</v>
      </c>
      <c r="M167" s="10">
        <f t="shared" si="25"/>
        <v>2458.1999994786456</v>
      </c>
    </row>
    <row r="168" spans="1:15" x14ac:dyDescent="0.25">
      <c r="A168" s="4">
        <v>41705.819444444402</v>
      </c>
      <c r="B168" s="7">
        <f t="shared" si="24"/>
        <v>3.1666666656383313</v>
      </c>
      <c r="C168" s="13">
        <f t="shared" si="26"/>
        <v>4.5298002384573168</v>
      </c>
      <c r="D168" s="13">
        <f t="shared" si="27"/>
        <v>92.689520219210266</v>
      </c>
      <c r="E168" s="3">
        <f>INDEX(Waypoints!$A$3:$L$13,MATCH(Flight!$M168,Waypoints!$I$3:$I$13,1),7)</f>
        <v>168.6</v>
      </c>
      <c r="F168" s="3" t="str">
        <f>INDEX(Waypoints!$A$3:$L$13,MATCH(Flight!$M168,Waypoints!$I$3:$I$13,1),8)</f>
        <v xml:space="preserve">S </v>
      </c>
      <c r="H168" s="3">
        <f t="shared" si="28"/>
        <v>880</v>
      </c>
      <c r="J168" s="10">
        <f t="shared" si="23"/>
        <v>10668.00000174623</v>
      </c>
      <c r="M168" s="10">
        <f t="shared" si="25"/>
        <v>2531.5333324363455</v>
      </c>
      <c r="N168" t="s">
        <v>36</v>
      </c>
      <c r="O168" s="6">
        <v>110</v>
      </c>
    </row>
    <row r="169" spans="1:15" x14ac:dyDescent="0.25">
      <c r="A169" s="4">
        <v>41705.822916666599</v>
      </c>
      <c r="B169" s="7">
        <f t="shared" si="24"/>
        <v>3.2499999983701855</v>
      </c>
      <c r="C169" s="13">
        <f t="shared" si="26"/>
        <v>3.8832977611236825</v>
      </c>
      <c r="D169" s="13">
        <f t="shared" si="27"/>
        <v>92.820172935397267</v>
      </c>
      <c r="E169" s="3">
        <f>INDEX(Waypoints!$A$3:$L$13,MATCH(Flight!$M169,Waypoints!$I$3:$I$13,1),7)</f>
        <v>168.6</v>
      </c>
      <c r="F169" s="3" t="str">
        <f>INDEX(Waypoints!$A$3:$L$13,MATCH(Flight!$M169,Waypoints!$I$3:$I$13,1),8)</f>
        <v xml:space="preserve">S </v>
      </c>
      <c r="H169" s="3">
        <f t="shared" si="28"/>
        <v>880</v>
      </c>
      <c r="J169" s="10">
        <f t="shared" si="23"/>
        <v>10668.00000174623</v>
      </c>
      <c r="M169" s="10">
        <f t="shared" si="25"/>
        <v>2604.8666652403772</v>
      </c>
    </row>
    <row r="170" spans="1:15" x14ac:dyDescent="0.25">
      <c r="A170" s="4">
        <v>41705.826388888898</v>
      </c>
      <c r="B170" s="7">
        <f t="shared" si="24"/>
        <v>3.3333333335467614</v>
      </c>
      <c r="C170" s="13">
        <f t="shared" si="26"/>
        <v>3.236796944468741</v>
      </c>
      <c r="D170" s="13">
        <f t="shared" si="27"/>
        <v>92.950733967862789</v>
      </c>
      <c r="E170" s="3">
        <f>INDEX(Waypoints!$A$3:$L$13,MATCH(Flight!$M170,Waypoints!$I$3:$I$13,1),7)</f>
        <v>168.6</v>
      </c>
      <c r="F170" s="3" t="str">
        <f>INDEX(Waypoints!$A$3:$L$13,MATCH(Flight!$M170,Waypoints!$I$3:$I$13,1),8)</f>
        <v xml:space="preserve">S </v>
      </c>
      <c r="H170" s="3">
        <f t="shared" si="28"/>
        <v>880</v>
      </c>
      <c r="J170" s="10">
        <f t="shared" si="23"/>
        <v>10668.00000174623</v>
      </c>
      <c r="M170" s="10">
        <f t="shared" si="25"/>
        <v>2678.200000195764</v>
      </c>
    </row>
    <row r="171" spans="1:15" x14ac:dyDescent="0.25">
      <c r="A171" s="4">
        <v>41705.829861111102</v>
      </c>
      <c r="B171" s="7">
        <f t="shared" si="24"/>
        <v>3.4166666664532386</v>
      </c>
      <c r="C171" s="13">
        <f t="shared" si="26"/>
        <v>2.5902978229239673</v>
      </c>
      <c r="D171" s="13">
        <f t="shared" si="27"/>
        <v>93.081220039536589</v>
      </c>
      <c r="E171" s="3">
        <f>INDEX(Waypoints!$A$3:$L$13,MATCH(Flight!$M171,Waypoints!$I$3:$I$13,1),7)</f>
        <v>168.6</v>
      </c>
      <c r="F171" s="3" t="str">
        <f>INDEX(Waypoints!$A$3:$L$13,MATCH(Flight!$M171,Waypoints!$I$3:$I$13,1),8)</f>
        <v xml:space="preserve">S </v>
      </c>
      <c r="H171" s="3">
        <f t="shared" si="28"/>
        <v>880</v>
      </c>
      <c r="J171" s="10">
        <f t="shared" si="23"/>
        <v>10668.00000174623</v>
      </c>
      <c r="M171" s="10">
        <f t="shared" si="25"/>
        <v>2751.5333331534639</v>
      </c>
    </row>
    <row r="172" spans="1:15" x14ac:dyDescent="0.25">
      <c r="A172" s="4">
        <v>41705.833333333299</v>
      </c>
      <c r="B172" s="7">
        <f t="shared" si="24"/>
        <v>3.4999999991850927</v>
      </c>
      <c r="C172" s="13">
        <f t="shared" si="26"/>
        <v>1.9438003785161919</v>
      </c>
      <c r="D172" s="13">
        <f t="shared" si="27"/>
        <v>93.211647836011849</v>
      </c>
      <c r="E172" s="3">
        <f>INDEX(Waypoints!$A$3:$L$13,MATCH(Flight!$M172,Waypoints!$I$3:$I$13,1),7)</f>
        <v>168.6</v>
      </c>
      <c r="F172" s="3" t="str">
        <f>INDEX(Waypoints!$A$3:$L$13,MATCH(Flight!$M172,Waypoints!$I$3:$I$13,1),8)</f>
        <v xml:space="preserve">S </v>
      </c>
      <c r="H172" s="3">
        <f t="shared" si="28"/>
        <v>880</v>
      </c>
      <c r="J172" s="10">
        <f t="shared" si="23"/>
        <v>10668.00000174623</v>
      </c>
      <c r="M172" s="10">
        <f t="shared" si="25"/>
        <v>2824.8666659574956</v>
      </c>
    </row>
    <row r="173" spans="1:15" x14ac:dyDescent="0.25">
      <c r="A173" s="4">
        <v>41705.836805555497</v>
      </c>
      <c r="B173" s="7">
        <f t="shared" si="24"/>
        <v>3.5833333319169469</v>
      </c>
      <c r="C173" s="13">
        <f t="shared" si="26"/>
        <v>1.2973046086032929</v>
      </c>
      <c r="D173" s="13">
        <f t="shared" si="27"/>
        <v>93.342034002568923</v>
      </c>
      <c r="E173" s="3">
        <f>INDEX(Waypoints!$A$3:$L$13,MATCH(Flight!$M173,Waypoints!$I$3:$I$13,1),7)</f>
        <v>168.6</v>
      </c>
      <c r="F173" s="3" t="str">
        <f>INDEX(Waypoints!$A$3:$L$13,MATCH(Flight!$M173,Waypoints!$I$3:$I$13,1),8)</f>
        <v xml:space="preserve">S </v>
      </c>
      <c r="H173" s="3">
        <f t="shared" si="28"/>
        <v>880</v>
      </c>
      <c r="J173" s="10">
        <f t="shared" si="23"/>
        <v>10668.00000174623</v>
      </c>
      <c r="M173" s="10">
        <f t="shared" si="25"/>
        <v>2898.1999987615272</v>
      </c>
    </row>
    <row r="174" spans="1:15" x14ac:dyDescent="0.25">
      <c r="A174" s="4">
        <v>41705.840277777701</v>
      </c>
      <c r="B174" s="7">
        <f t="shared" si="24"/>
        <v>3.6666666648234241</v>
      </c>
      <c r="C174" s="13">
        <f t="shared" si="26"/>
        <v>0.65081051097064291</v>
      </c>
      <c r="D174" s="13">
        <f t="shared" si="27"/>
        <v>93.472395157827577</v>
      </c>
      <c r="E174" s="3">
        <f>INDEX(Waypoints!$A$3:$L$13,MATCH(Flight!$M174,Waypoints!$I$3:$I$13,1),7)</f>
        <v>168.6</v>
      </c>
      <c r="F174" s="3" t="str">
        <f>INDEX(Waypoints!$A$3:$L$13,MATCH(Flight!$M174,Waypoints!$I$3:$I$13,1),8)</f>
        <v xml:space="preserve">S </v>
      </c>
      <c r="H174" s="3">
        <f t="shared" si="28"/>
        <v>880</v>
      </c>
      <c r="J174" s="10">
        <f t="shared" si="23"/>
        <v>10668.00000174623</v>
      </c>
      <c r="M174" s="10">
        <f t="shared" si="25"/>
        <v>2971.5333317192271</v>
      </c>
    </row>
    <row r="175" spans="1:15" x14ac:dyDescent="0.25">
      <c r="A175" s="4">
        <v>41705.84375</v>
      </c>
      <c r="B175" s="7">
        <f t="shared" si="24"/>
        <v>3.75</v>
      </c>
      <c r="C175" s="13">
        <f t="shared" si="26"/>
        <v>4.3180689284136224E-3</v>
      </c>
      <c r="D175" s="13">
        <f t="shared" si="27"/>
        <v>93.602747907353063</v>
      </c>
      <c r="E175" s="3">
        <f>INDEX(Waypoints!$A$3:$L$13,MATCH(Flight!$M175,Waypoints!$I$3:$I$13,1),7)</f>
        <v>168.6</v>
      </c>
      <c r="F175" s="3" t="str">
        <f>INDEX(Waypoints!$A$3:$L$13,MATCH(Flight!$M175,Waypoints!$I$3:$I$13,1),8)</f>
        <v xml:space="preserve">S </v>
      </c>
      <c r="H175" s="3">
        <f t="shared" si="28"/>
        <v>880</v>
      </c>
      <c r="J175" s="10">
        <f t="shared" si="23"/>
        <v>10668.00000174623</v>
      </c>
      <c r="M175" s="10">
        <f t="shared" si="25"/>
        <v>3044.866666674614</v>
      </c>
    </row>
    <row r="176" spans="1:15" x14ac:dyDescent="0.25">
      <c r="A176" s="4">
        <v>41705.847222222197</v>
      </c>
      <c r="B176" s="7">
        <f t="shared" si="24"/>
        <v>3.8333333327318542</v>
      </c>
      <c r="C176" s="13">
        <f t="shared" si="26"/>
        <v>-0.64217268095335189</v>
      </c>
      <c r="D176" s="13">
        <f t="shared" si="27"/>
        <v>93.733108840575468</v>
      </c>
      <c r="E176" s="3">
        <f>INDEX(Waypoints!$A$3:$L$13,MATCH(Flight!$M176,Waypoints!$I$3:$I$13,1),7)</f>
        <v>168.6</v>
      </c>
      <c r="F176" s="3" t="str">
        <f>INDEX(Waypoints!$A$3:$L$13,MATCH(Flight!$M176,Waypoints!$I$3:$I$13,1),8)</f>
        <v xml:space="preserve">S </v>
      </c>
      <c r="H176" s="3">
        <f t="shared" si="28"/>
        <v>880</v>
      </c>
      <c r="J176" s="10">
        <f t="shared" si="23"/>
        <v>10668.00000174623</v>
      </c>
      <c r="M176" s="10">
        <f t="shared" si="25"/>
        <v>3118.1999994786456</v>
      </c>
    </row>
    <row r="177" spans="1:15" x14ac:dyDescent="0.25">
      <c r="A177" s="4">
        <v>41705.850694444402</v>
      </c>
      <c r="B177" s="7">
        <f t="shared" si="24"/>
        <v>3.9166666656383313</v>
      </c>
      <c r="C177" s="13">
        <f t="shared" si="26"/>
        <v>-1.2886617585763878</v>
      </c>
      <c r="D177" s="13">
        <f t="shared" si="27"/>
        <v>93.863494563480486</v>
      </c>
      <c r="E177" s="3">
        <f>INDEX(Waypoints!$A$3:$L$13,MATCH(Flight!$M177,Waypoints!$I$3:$I$13,1),7)</f>
        <v>168.6</v>
      </c>
      <c r="F177" s="3" t="str">
        <f>INDEX(Waypoints!$A$3:$L$13,MATCH(Flight!$M177,Waypoints!$I$3:$I$13,1),8)</f>
        <v xml:space="preserve">S </v>
      </c>
      <c r="H177" s="3">
        <f t="shared" si="28"/>
        <v>880</v>
      </c>
      <c r="J177" s="10">
        <f t="shared" si="23"/>
        <v>10668.00000174623</v>
      </c>
      <c r="M177" s="10">
        <f t="shared" si="25"/>
        <v>3191.5333324363455</v>
      </c>
    </row>
    <row r="178" spans="1:15" x14ac:dyDescent="0.25">
      <c r="A178" s="4">
        <v>41705.854166666599</v>
      </c>
      <c r="B178" s="7">
        <f t="shared" si="24"/>
        <v>3.9999999983701855</v>
      </c>
      <c r="C178" s="13">
        <f t="shared" si="26"/>
        <v>-1.9351491603857833</v>
      </c>
      <c r="D178" s="13">
        <f t="shared" si="27"/>
        <v>93.993921693069368</v>
      </c>
      <c r="E178" s="3">
        <f>INDEX(Waypoints!$A$3:$L$13,MATCH(Flight!$M178,Waypoints!$I$3:$I$13,1),7)</f>
        <v>168.6</v>
      </c>
      <c r="F178" s="3" t="str">
        <f>INDEX(Waypoints!$A$3:$L$13,MATCH(Flight!$M178,Waypoints!$I$3:$I$13,1),8)</f>
        <v xml:space="preserve">S </v>
      </c>
      <c r="H178" s="3">
        <f t="shared" si="28"/>
        <v>880</v>
      </c>
      <c r="J178" s="10">
        <f t="shared" si="23"/>
        <v>10668.00000174623</v>
      </c>
      <c r="M178" s="10">
        <f t="shared" si="25"/>
        <v>3264.8666652403772</v>
      </c>
    </row>
    <row r="179" spans="1:15" x14ac:dyDescent="0.25">
      <c r="A179" s="4">
        <v>41705.857638888803</v>
      </c>
      <c r="B179" s="7">
        <f t="shared" si="24"/>
        <v>4.0833333312766626</v>
      </c>
      <c r="C179" s="13">
        <f t="shared" si="26"/>
        <v>-2.5816348878179913</v>
      </c>
      <c r="D179" s="13">
        <f t="shared" si="27"/>
        <v>94.124406873695108</v>
      </c>
      <c r="E179" s="3">
        <f>INDEX(Waypoints!$A$3:$L$13,MATCH(Flight!$M179,Waypoints!$I$3:$I$13,1),7)</f>
        <v>167.97499999999999</v>
      </c>
      <c r="F179" s="3" t="str">
        <f>INDEX(Waypoints!$A$3:$L$13,MATCH(Flight!$M179,Waypoints!$I$3:$I$13,1),8)</f>
        <v xml:space="preserve">S </v>
      </c>
      <c r="H179" s="3">
        <f t="shared" si="28"/>
        <v>880</v>
      </c>
      <c r="J179" s="10">
        <f t="shared" si="23"/>
        <v>10668.00000174623</v>
      </c>
      <c r="M179" s="10">
        <f t="shared" si="25"/>
        <v>3338.1999981980771</v>
      </c>
    </row>
    <row r="180" spans="1:15" x14ac:dyDescent="0.25">
      <c r="A180" s="4">
        <v>41705.861111111102</v>
      </c>
      <c r="B180" s="7">
        <f t="shared" si="24"/>
        <v>4.1666666664532386</v>
      </c>
      <c r="C180" s="13">
        <f t="shared" si="26"/>
        <v>-3.2266577594628352</v>
      </c>
      <c r="D180" s="13">
        <f t="shared" si="27"/>
        <v>94.262021881104332</v>
      </c>
      <c r="E180" s="3">
        <f>INDEX(Waypoints!$A$3:$L$13,MATCH(Flight!$M180,Waypoints!$I$3:$I$13,1),7)</f>
        <v>167.97499999999999</v>
      </c>
      <c r="F180" s="3" t="str">
        <f>INDEX(Waypoints!$A$3:$L$13,MATCH(Flight!$M180,Waypoints!$I$3:$I$13,1),8)</f>
        <v xml:space="preserve">S </v>
      </c>
      <c r="H180" s="3">
        <f t="shared" si="28"/>
        <v>880</v>
      </c>
      <c r="J180" s="10">
        <f t="shared" si="23"/>
        <v>10668.00000174623</v>
      </c>
      <c r="M180" s="10">
        <f t="shared" si="25"/>
        <v>3411.5333331534639</v>
      </c>
      <c r="O180" s="6">
        <v>140</v>
      </c>
    </row>
    <row r="181" spans="1:15" x14ac:dyDescent="0.25">
      <c r="A181" s="4">
        <v>41705.864583333299</v>
      </c>
      <c r="B181" s="7">
        <f t="shared" si="24"/>
        <v>4.2499999991850927</v>
      </c>
      <c r="C181" s="13">
        <f t="shared" si="26"/>
        <v>-3.8716787504182726</v>
      </c>
      <c r="D181" s="13">
        <f t="shared" si="27"/>
        <v>94.399733008958464</v>
      </c>
      <c r="E181" s="3">
        <f>INDEX(Waypoints!$A$3:$L$13,MATCH(Flight!$M181,Waypoints!$I$3:$I$13,1),7)</f>
        <v>167.97499999999999</v>
      </c>
      <c r="F181" s="3" t="str">
        <f>INDEX(Waypoints!$A$3:$L$13,MATCH(Flight!$M181,Waypoints!$I$3:$I$13,1),8)</f>
        <v xml:space="preserve">S </v>
      </c>
      <c r="H181" s="3">
        <f t="shared" si="28"/>
        <v>880</v>
      </c>
      <c r="J181" s="10">
        <f t="shared" ref="J181:J238" si="29">(A181-A180)*24*1000*L181+J180</f>
        <v>10668.00000174623</v>
      </c>
      <c r="M181" s="10">
        <f t="shared" si="25"/>
        <v>3484.8666659574956</v>
      </c>
    </row>
    <row r="182" spans="1:15" x14ac:dyDescent="0.25">
      <c r="A182" s="4">
        <v>41705.868055555497</v>
      </c>
      <c r="B182" s="7">
        <f t="shared" si="24"/>
        <v>4.3333333319169469</v>
      </c>
      <c r="C182" s="13">
        <f t="shared" si="26"/>
        <v>-4.5166978767731134</v>
      </c>
      <c r="D182" s="13">
        <f t="shared" si="27"/>
        <v>94.537557874849497</v>
      </c>
      <c r="E182" s="3">
        <f>INDEX(Waypoints!$A$3:$L$13,MATCH(Flight!$M182,Waypoints!$I$3:$I$13,1),7)</f>
        <v>167.97499999999999</v>
      </c>
      <c r="F182" s="3" t="str">
        <f>INDEX(Waypoints!$A$3:$L$13,MATCH(Flight!$M182,Waypoints!$I$3:$I$13,1),8)</f>
        <v xml:space="preserve">S </v>
      </c>
      <c r="H182" s="3">
        <f t="shared" si="28"/>
        <v>880</v>
      </c>
      <c r="J182" s="10">
        <f t="shared" si="29"/>
        <v>10668.00000174623</v>
      </c>
      <c r="M182" s="10">
        <f t="shared" si="25"/>
        <v>3558.1999987615272</v>
      </c>
    </row>
    <row r="183" spans="1:15" x14ac:dyDescent="0.25">
      <c r="A183" s="4">
        <v>41705.871527777701</v>
      </c>
      <c r="B183" s="7">
        <f t="shared" si="24"/>
        <v>4.4166666648234241</v>
      </c>
      <c r="C183" s="13">
        <f t="shared" si="26"/>
        <v>-5.1617151365648688</v>
      </c>
      <c r="D183" s="13">
        <f t="shared" si="27"/>
        <v>94.675514165019138</v>
      </c>
      <c r="E183" s="3">
        <f>INDEX(Waypoints!$A$3:$L$13,MATCH(Flight!$M183,Waypoints!$I$3:$I$13,1),7)</f>
        <v>167.97499999999999</v>
      </c>
      <c r="F183" s="3" t="str">
        <f>INDEX(Waypoints!$A$3:$L$13,MATCH(Flight!$M183,Waypoints!$I$3:$I$13,1),8)</f>
        <v xml:space="preserve">S </v>
      </c>
      <c r="H183" s="3">
        <f t="shared" si="28"/>
        <v>880</v>
      </c>
      <c r="J183" s="10">
        <f t="shared" si="29"/>
        <v>10668.00000174623</v>
      </c>
      <c r="M183" s="10">
        <f t="shared" si="25"/>
        <v>3631.5333317192271</v>
      </c>
    </row>
    <row r="184" spans="1:15" x14ac:dyDescent="0.25">
      <c r="A184" s="4">
        <v>41705.874999999898</v>
      </c>
      <c r="B184" s="7">
        <f t="shared" si="24"/>
        <v>4.4999999975552782</v>
      </c>
      <c r="C184" s="13">
        <f t="shared" si="26"/>
        <v>-5.8067305232926207</v>
      </c>
      <c r="D184" s="13">
        <f t="shared" si="27"/>
        <v>94.813619648697383</v>
      </c>
      <c r="E184" s="3">
        <f>INDEX(Waypoints!$A$3:$L$13,MATCH(Flight!$M184,Waypoints!$I$3:$I$13,1),7)</f>
        <v>167.97499999999999</v>
      </c>
      <c r="F184" s="3" t="str">
        <f>INDEX(Waypoints!$A$3:$L$13,MATCH(Flight!$M184,Waypoints!$I$3:$I$13,1),8)</f>
        <v xml:space="preserve">S </v>
      </c>
      <c r="H184" s="3">
        <f t="shared" si="28"/>
        <v>880</v>
      </c>
      <c r="J184" s="10">
        <f t="shared" si="29"/>
        <v>10668.00000174623</v>
      </c>
      <c r="M184" s="10">
        <f t="shared" si="25"/>
        <v>3704.8666645232588</v>
      </c>
    </row>
    <row r="185" spans="1:15" x14ac:dyDescent="0.25">
      <c r="A185" s="4">
        <v>41705.878472222197</v>
      </c>
      <c r="B185" s="7">
        <f t="shared" si="24"/>
        <v>4.5833333327318542</v>
      </c>
      <c r="C185" s="13">
        <f t="shared" si="26"/>
        <v>-6.4517440529446786</v>
      </c>
      <c r="D185" s="13">
        <f t="shared" si="27"/>
        <v>94.951892195489236</v>
      </c>
      <c r="E185" s="3">
        <f>INDEX(Waypoints!$A$3:$L$13,MATCH(Flight!$M185,Waypoints!$I$3:$I$13,1),7)</f>
        <v>167.97499999999999</v>
      </c>
      <c r="F185" s="3" t="str">
        <f>INDEX(Waypoints!$A$3:$L$13,MATCH(Flight!$M185,Waypoints!$I$3:$I$13,1),8)</f>
        <v xml:space="preserve">S </v>
      </c>
      <c r="H185" s="3">
        <f t="shared" si="28"/>
        <v>880</v>
      </c>
      <c r="J185" s="10">
        <f t="shared" si="29"/>
        <v>10668.00000174623</v>
      </c>
      <c r="M185" s="10">
        <f t="shared" si="25"/>
        <v>3778.1999994786456</v>
      </c>
    </row>
    <row r="186" spans="1:15" x14ac:dyDescent="0.25">
      <c r="A186" s="4">
        <v>41705.881944444402</v>
      </c>
      <c r="B186" s="7">
        <f t="shared" si="24"/>
        <v>4.6666666656383313</v>
      </c>
      <c r="C186" s="13">
        <f t="shared" si="26"/>
        <v>-7.0967556842512716</v>
      </c>
      <c r="D186" s="13">
        <f t="shared" si="27"/>
        <v>95.090349770008359</v>
      </c>
      <c r="E186" s="3">
        <f>INDEX(Waypoints!$A$3:$L$13,MATCH(Flight!$M186,Waypoints!$I$3:$I$13,1),7)</f>
        <v>167.97499999999999</v>
      </c>
      <c r="F186" s="3" t="str">
        <f>INDEX(Waypoints!$A$3:$L$13,MATCH(Flight!$M186,Waypoints!$I$3:$I$13,1),8)</f>
        <v xml:space="preserve">S </v>
      </c>
      <c r="H186" s="3">
        <f t="shared" si="28"/>
        <v>880</v>
      </c>
      <c r="J186" s="10">
        <f t="shared" si="29"/>
        <v>10668.00000174623</v>
      </c>
      <c r="M186" s="10">
        <f t="shared" si="25"/>
        <v>3851.5333324363455</v>
      </c>
    </row>
    <row r="187" spans="1:15" x14ac:dyDescent="0.25">
      <c r="A187" s="4">
        <v>41705.885416666599</v>
      </c>
      <c r="B187" s="7">
        <f t="shared" si="24"/>
        <v>4.7499999983701855</v>
      </c>
      <c r="C187" s="13">
        <f t="shared" si="26"/>
        <v>-7.7417654281571808</v>
      </c>
      <c r="D187" s="13">
        <f t="shared" si="27"/>
        <v>95.229010467265397</v>
      </c>
      <c r="E187" s="3">
        <f>INDEX(Waypoints!$A$3:$L$13,MATCH(Flight!$M187,Waypoints!$I$3:$I$13,1),7)</f>
        <v>167.97499999999999</v>
      </c>
      <c r="F187" s="3" t="str">
        <f>INDEX(Waypoints!$A$3:$L$13,MATCH(Flight!$M187,Waypoints!$I$3:$I$13,1),8)</f>
        <v xml:space="preserve">S </v>
      </c>
      <c r="H187" s="3">
        <f t="shared" si="28"/>
        <v>880</v>
      </c>
      <c r="J187" s="10">
        <f t="shared" si="29"/>
        <v>10668.00000174623</v>
      </c>
      <c r="M187" s="10">
        <f t="shared" si="25"/>
        <v>3924.8666652403772</v>
      </c>
    </row>
    <row r="188" spans="1:15" x14ac:dyDescent="0.25">
      <c r="A188" s="4">
        <v>41705.888888888803</v>
      </c>
      <c r="B188" s="7">
        <f t="shared" si="24"/>
        <v>4.8333333312766626</v>
      </c>
      <c r="C188" s="13">
        <f t="shared" si="26"/>
        <v>-8.3867732815890026</v>
      </c>
      <c r="D188" s="13">
        <f t="shared" si="27"/>
        <v>95.367892510568964</v>
      </c>
      <c r="E188" s="3">
        <f>INDEX(Waypoints!$A$3:$L$13,MATCH(Flight!$M188,Waypoints!$I$3:$I$13,1),7)</f>
        <v>167.97499999999999</v>
      </c>
      <c r="F188" s="3" t="str">
        <f>INDEX(Waypoints!$A$3:$L$13,MATCH(Flight!$M188,Waypoints!$I$3:$I$13,1),8)</f>
        <v xml:space="preserve">S </v>
      </c>
      <c r="H188" s="3">
        <f t="shared" si="28"/>
        <v>880</v>
      </c>
      <c r="J188" s="10">
        <f t="shared" si="29"/>
        <v>10668.00000174623</v>
      </c>
      <c r="M188" s="10">
        <f t="shared" si="25"/>
        <v>3998.1999981980771</v>
      </c>
    </row>
    <row r="189" spans="1:15" x14ac:dyDescent="0.25">
      <c r="A189" s="4">
        <v>41705.892361111</v>
      </c>
      <c r="B189" s="7">
        <f t="shared" si="24"/>
        <v>4.9166666640085168</v>
      </c>
      <c r="C189" s="13">
        <f t="shared" si="26"/>
        <v>-9.0317792355587407</v>
      </c>
      <c r="D189" s="13">
        <f t="shared" si="27"/>
        <v>95.507014265561722</v>
      </c>
      <c r="E189" s="3">
        <f>INDEX(Waypoints!$A$3:$L$13,MATCH(Flight!$M189,Waypoints!$I$3:$I$13,1),7)</f>
        <v>167.97499999999999</v>
      </c>
      <c r="F189" s="3" t="str">
        <f>INDEX(Waypoints!$A$3:$L$13,MATCH(Flight!$M189,Waypoints!$I$3:$I$13,1),8)</f>
        <v xml:space="preserve">S </v>
      </c>
      <c r="H189" s="3">
        <f t="shared" si="28"/>
        <v>880</v>
      </c>
      <c r="J189" s="10">
        <f t="shared" si="29"/>
        <v>10668.00000174623</v>
      </c>
      <c r="M189" s="10">
        <f t="shared" si="25"/>
        <v>4071.5333310021088</v>
      </c>
    </row>
    <row r="190" spans="1:15" x14ac:dyDescent="0.25">
      <c r="A190" s="4">
        <v>41705.895833333198</v>
      </c>
      <c r="B190" s="7">
        <f t="shared" si="24"/>
        <v>4.999999996740371</v>
      </c>
      <c r="C190" s="13">
        <f t="shared" si="26"/>
        <v>-9.6767832846180877</v>
      </c>
      <c r="D190" s="13">
        <f t="shared" si="27"/>
        <v>95.64639425479362</v>
      </c>
      <c r="E190" s="3">
        <f>INDEX(Waypoints!$A$3:$L$13,MATCH(Flight!$M190,Waypoints!$I$3:$I$13,1),7)</f>
        <v>167.97499999999999</v>
      </c>
      <c r="F190" s="3" t="str">
        <f>INDEX(Waypoints!$A$3:$L$13,MATCH(Flight!$M190,Waypoints!$I$3:$I$13,1),8)</f>
        <v xml:space="preserve">S </v>
      </c>
      <c r="H190" s="3">
        <f t="shared" si="28"/>
        <v>880</v>
      </c>
      <c r="J190" s="10">
        <f t="shared" si="29"/>
        <v>10668.00000174623</v>
      </c>
      <c r="M190" s="10">
        <f t="shared" si="25"/>
        <v>4144.8666638061404</v>
      </c>
    </row>
    <row r="191" spans="1:15" x14ac:dyDescent="0.25">
      <c r="A191" s="4">
        <v>41705.899305555497</v>
      </c>
      <c r="B191" s="7">
        <f t="shared" si="24"/>
        <v>5.0833333319169469</v>
      </c>
      <c r="C191" s="13">
        <f t="shared" si="26"/>
        <v>-10.321785440366426</v>
      </c>
      <c r="D191" s="13">
        <f t="shared" si="27"/>
        <v>95.786051173449451</v>
      </c>
      <c r="E191" s="3">
        <f>INDEX(Waypoints!$A$3:$L$13,MATCH(Flight!$M191,Waypoints!$I$3:$I$13,1),7)</f>
        <v>167.97499999999999</v>
      </c>
      <c r="F191" s="3" t="str">
        <f>INDEX(Waypoints!$A$3:$L$13,MATCH(Flight!$M191,Waypoints!$I$3:$I$13,1),8)</f>
        <v xml:space="preserve">S </v>
      </c>
      <c r="H191" s="3">
        <f t="shared" si="28"/>
        <v>880</v>
      </c>
      <c r="J191" s="10">
        <f t="shared" si="29"/>
        <v>10668.00000174623</v>
      </c>
      <c r="M191" s="10">
        <f t="shared" si="25"/>
        <v>4218.1999987615272</v>
      </c>
    </row>
    <row r="192" spans="1:15" x14ac:dyDescent="0.25">
      <c r="A192" s="4">
        <v>41705.902777777701</v>
      </c>
      <c r="B192" s="7">
        <f t="shared" si="24"/>
        <v>5.1666666648234241</v>
      </c>
      <c r="C192" s="13">
        <f t="shared" si="26"/>
        <v>-10.966785658460703</v>
      </c>
      <c r="D192" s="13">
        <f t="shared" si="27"/>
        <v>95.926003886581555</v>
      </c>
      <c r="E192" s="3">
        <f>INDEX(Waypoints!$A$3:$L$13,MATCH(Flight!$M192,Waypoints!$I$3:$I$13,1),7)</f>
        <v>167.97499999999999</v>
      </c>
      <c r="F192" s="3" t="str">
        <f>INDEX(Waypoints!$A$3:$L$13,MATCH(Flight!$M192,Waypoints!$I$3:$I$13,1),8)</f>
        <v xml:space="preserve">S </v>
      </c>
      <c r="H192" s="3">
        <f t="shared" si="28"/>
        <v>880</v>
      </c>
      <c r="J192" s="10">
        <f t="shared" si="29"/>
        <v>10668.00000174623</v>
      </c>
      <c r="M192" s="10">
        <f t="shared" si="25"/>
        <v>4291.5333317192271</v>
      </c>
      <c r="O192" s="6">
        <v>165</v>
      </c>
    </row>
    <row r="193" spans="1:15" x14ac:dyDescent="0.25">
      <c r="A193" s="4">
        <v>41705.906249999898</v>
      </c>
      <c r="B193" s="7">
        <f t="shared" si="24"/>
        <v>5.2499999975552782</v>
      </c>
      <c r="C193" s="13">
        <f t="shared" si="26"/>
        <v>-11.611783946729254</v>
      </c>
      <c r="D193" s="13">
        <f t="shared" si="27"/>
        <v>96.06627146589679</v>
      </c>
      <c r="E193" s="3">
        <f>INDEX(Waypoints!$A$3:$L$13,MATCH(Flight!$M193,Waypoints!$I$3:$I$13,1),7)</f>
        <v>167.97499999999999</v>
      </c>
      <c r="F193" s="3" t="str">
        <f>INDEX(Waypoints!$A$3:$L$13,MATCH(Flight!$M193,Waypoints!$I$3:$I$13,1),8)</f>
        <v xml:space="preserve">S </v>
      </c>
      <c r="H193" s="3">
        <f t="shared" si="28"/>
        <v>880</v>
      </c>
      <c r="J193" s="10">
        <f t="shared" si="29"/>
        <v>10668.00000174623</v>
      </c>
      <c r="M193" s="10">
        <f t="shared" si="25"/>
        <v>4364.8666645232588</v>
      </c>
    </row>
    <row r="194" spans="1:15" x14ac:dyDescent="0.25">
      <c r="A194" s="4">
        <v>41705.909722222103</v>
      </c>
      <c r="B194" s="7">
        <f t="shared" si="24"/>
        <v>5.3333333304617554</v>
      </c>
      <c r="C194" s="13">
        <f t="shared" si="26"/>
        <v>-12.256780298937885</v>
      </c>
      <c r="D194" s="13">
        <f t="shared" si="27"/>
        <v>96.206873189094651</v>
      </c>
      <c r="E194" s="3">
        <f>INDEX(Waypoints!$A$3:$L$13,MATCH(Flight!$M194,Waypoints!$I$3:$I$13,1),7)</f>
        <v>167.97499999999999</v>
      </c>
      <c r="F194" s="3" t="str">
        <f>INDEX(Waypoints!$A$3:$L$13,MATCH(Flight!$M194,Waypoints!$I$3:$I$13,1),8)</f>
        <v xml:space="preserve">S </v>
      </c>
      <c r="H194" s="3">
        <f t="shared" si="28"/>
        <v>880</v>
      </c>
      <c r="J194" s="10">
        <f t="shared" si="29"/>
        <v>10668.00000174623</v>
      </c>
      <c r="M194" s="10">
        <f t="shared" si="25"/>
        <v>4438.1999974809587</v>
      </c>
    </row>
    <row r="195" spans="1:15" x14ac:dyDescent="0.25">
      <c r="A195" s="4">
        <v>41705.9131944443</v>
      </c>
      <c r="B195" s="7">
        <f t="shared" si="24"/>
        <v>5.4166666631936096</v>
      </c>
      <c r="C195" s="13">
        <f t="shared" si="26"/>
        <v>-12.901774702889549</v>
      </c>
      <c r="D195" s="13">
        <f t="shared" si="27"/>
        <v>96.347828555632148</v>
      </c>
      <c r="E195" s="3">
        <f>INDEX(Waypoints!$A$3:$L$13,MATCH(Flight!$M195,Waypoints!$I$3:$I$13,1),7)</f>
        <v>167.97499999999999</v>
      </c>
      <c r="F195" s="3" t="str">
        <f>INDEX(Waypoints!$A$3:$L$13,MATCH(Flight!$M195,Waypoints!$I$3:$I$13,1),8)</f>
        <v xml:space="preserve">S </v>
      </c>
      <c r="H195" s="3">
        <f t="shared" si="28"/>
        <v>880</v>
      </c>
      <c r="J195" s="10">
        <f t="shared" si="29"/>
        <v>10668.00000174623</v>
      </c>
      <c r="M195" s="10">
        <f t="shared" si="25"/>
        <v>4511.5333302849904</v>
      </c>
    </row>
    <row r="196" spans="1:15" x14ac:dyDescent="0.25">
      <c r="A196" s="4">
        <v>41705.916666666599</v>
      </c>
      <c r="B196" s="7">
        <f t="shared" si="24"/>
        <v>5.4999999983701855</v>
      </c>
      <c r="C196" s="13">
        <f t="shared" si="26"/>
        <v>-13.546767168795361</v>
      </c>
      <c r="D196" s="13">
        <f t="shared" si="27"/>
        <v>96.489157307337692</v>
      </c>
      <c r="E196" s="3">
        <f>INDEX(Waypoints!$A$3:$L$13,MATCH(Flight!$M196,Waypoints!$I$3:$I$13,1),7)</f>
        <v>167.35</v>
      </c>
      <c r="F196" s="3" t="str">
        <f>INDEX(Waypoints!$A$3:$L$13,MATCH(Flight!$M196,Waypoints!$I$3:$I$13,1),8)</f>
        <v xml:space="preserve">S </v>
      </c>
      <c r="H196" s="3">
        <f t="shared" si="28"/>
        <v>880</v>
      </c>
      <c r="J196" s="10">
        <f t="shared" si="29"/>
        <v>10668.00000174623</v>
      </c>
      <c r="M196" s="10">
        <f t="shared" si="25"/>
        <v>4584.8666652403772</v>
      </c>
    </row>
    <row r="197" spans="1:15" x14ac:dyDescent="0.25">
      <c r="A197" s="4">
        <v>41705.920138888803</v>
      </c>
      <c r="B197" s="7">
        <f t="shared" ref="B197:B238" si="30">(A197-A196)*24+B196</f>
        <v>5.5833333312766626</v>
      </c>
      <c r="C197" s="13">
        <f t="shared" si="26"/>
        <v>-14.190216265293513</v>
      </c>
      <c r="D197" s="13">
        <f t="shared" si="27"/>
        <v>96.638127395658401</v>
      </c>
      <c r="E197" s="3">
        <f>INDEX(Waypoints!$A$3:$L$13,MATCH(Flight!$M197,Waypoints!$I$3:$I$13,1),7)</f>
        <v>167.35</v>
      </c>
      <c r="F197" s="3" t="str">
        <f>INDEX(Waypoints!$A$3:$L$13,MATCH(Flight!$M197,Waypoints!$I$3:$I$13,1),8)</f>
        <v xml:space="preserve">S </v>
      </c>
      <c r="H197" s="3">
        <f t="shared" si="28"/>
        <v>880</v>
      </c>
      <c r="J197" s="10">
        <f t="shared" si="29"/>
        <v>10668.00000174623</v>
      </c>
      <c r="M197" s="10">
        <f t="shared" si="25"/>
        <v>4658.1999981980771</v>
      </c>
    </row>
    <row r="198" spans="1:15" x14ac:dyDescent="0.25">
      <c r="A198" s="4">
        <v>41705.923611111</v>
      </c>
      <c r="B198" s="7">
        <f t="shared" si="30"/>
        <v>5.6666666640085168</v>
      </c>
      <c r="C198" s="13">
        <f t="shared" si="26"/>
        <v>-14.833663179270234</v>
      </c>
      <c r="D198" s="13">
        <f t="shared" si="27"/>
        <v>96.787531151938722</v>
      </c>
      <c r="E198" s="3">
        <f>INDEX(Waypoints!$A$3:$L$13,MATCH(Flight!$M198,Waypoints!$I$3:$I$13,1),7)</f>
        <v>167.35</v>
      </c>
      <c r="F198" s="3" t="str">
        <f>INDEX(Waypoints!$A$3:$L$13,MATCH(Flight!$M198,Waypoints!$I$3:$I$13,1),8)</f>
        <v xml:space="preserve">S </v>
      </c>
      <c r="H198" s="3">
        <f t="shared" si="28"/>
        <v>880</v>
      </c>
      <c r="J198" s="10">
        <f t="shared" si="29"/>
        <v>10668.00000174623</v>
      </c>
      <c r="M198" s="10">
        <f t="shared" ref="M198:M238" si="31">(A198-A197)*24*H198+M197</f>
        <v>4731.5333310021088</v>
      </c>
    </row>
    <row r="199" spans="1:15" x14ac:dyDescent="0.25">
      <c r="A199" s="4">
        <v>41705.927083333198</v>
      </c>
      <c r="B199" s="7">
        <f t="shared" si="30"/>
        <v>5.749999996740371</v>
      </c>
      <c r="C199" s="13">
        <f t="shared" si="26"/>
        <v>-15.477107899067352</v>
      </c>
      <c r="D199" s="13">
        <f t="shared" si="27"/>
        <v>96.937390062254167</v>
      </c>
      <c r="E199" s="3">
        <f>INDEX(Waypoints!$A$3:$L$13,MATCH(Flight!$M199,Waypoints!$I$3:$I$13,1),7)</f>
        <v>167.35</v>
      </c>
      <c r="F199" s="3" t="str">
        <f>INDEX(Waypoints!$A$3:$L$13,MATCH(Flight!$M199,Waypoints!$I$3:$I$13,1),8)</f>
        <v xml:space="preserve">S </v>
      </c>
      <c r="H199" s="3">
        <f t="shared" si="28"/>
        <v>880</v>
      </c>
      <c r="J199" s="10">
        <f t="shared" si="29"/>
        <v>10668.00000174623</v>
      </c>
      <c r="M199" s="10">
        <f t="shared" si="31"/>
        <v>4804.8666638061404</v>
      </c>
    </row>
    <row r="200" spans="1:15" x14ac:dyDescent="0.25">
      <c r="A200" s="4">
        <v>41705.930555555402</v>
      </c>
      <c r="B200" s="7">
        <f t="shared" si="30"/>
        <v>5.8333333296468481</v>
      </c>
      <c r="C200" s="13">
        <f t="shared" si="26"/>
        <v>-16.120550412351484</v>
      </c>
      <c r="D200" s="13">
        <f t="shared" si="27"/>
        <v>97.087725924796146</v>
      </c>
      <c r="E200" s="3">
        <f>INDEX(Waypoints!$A$3:$L$13,MATCH(Flight!$M200,Waypoints!$I$3:$I$13,1),7)</f>
        <v>167.35</v>
      </c>
      <c r="F200" s="3" t="str">
        <f>INDEX(Waypoints!$A$3:$L$13,MATCH(Flight!$M200,Waypoints!$I$3:$I$13,1),8)</f>
        <v xml:space="preserve">S </v>
      </c>
      <c r="H200" s="3">
        <f t="shared" si="28"/>
        <v>880</v>
      </c>
      <c r="J200" s="10">
        <f t="shared" si="29"/>
        <v>10668.00000174623</v>
      </c>
      <c r="M200" s="10">
        <f t="shared" si="31"/>
        <v>4878.1999967638403</v>
      </c>
    </row>
    <row r="201" spans="1:15" x14ac:dyDescent="0.25">
      <c r="A201" s="4">
        <v>41705.934027777701</v>
      </c>
      <c r="B201" s="7">
        <f t="shared" si="30"/>
        <v>5.9166666648234241</v>
      </c>
      <c r="C201" s="13">
        <f t="shared" si="26"/>
        <v>-16.763990720928835</v>
      </c>
      <c r="D201" s="13">
        <f t="shared" si="27"/>
        <v>97.238560870729344</v>
      </c>
      <c r="E201" s="3">
        <f>INDEX(Waypoints!$A$3:$L$13,MATCH(Flight!$M201,Waypoints!$I$3:$I$13,1),7)</f>
        <v>167.35</v>
      </c>
      <c r="F201" s="3" t="str">
        <f>INDEX(Waypoints!$A$3:$L$13,MATCH(Flight!$M201,Waypoints!$I$3:$I$13,1),8)</f>
        <v xml:space="preserve">S </v>
      </c>
      <c r="H201" s="3">
        <f t="shared" si="28"/>
        <v>880</v>
      </c>
      <c r="J201" s="10">
        <f t="shared" si="29"/>
        <v>10668.00000174623</v>
      </c>
      <c r="M201" s="10">
        <f t="shared" si="31"/>
        <v>4951.5333317192271</v>
      </c>
    </row>
    <row r="202" spans="1:15" x14ac:dyDescent="0.25">
      <c r="A202" s="4">
        <v>41705.937499999898</v>
      </c>
      <c r="B202" s="7">
        <f t="shared" si="30"/>
        <v>5.9999999975552782</v>
      </c>
      <c r="C202" s="13">
        <f t="shared" si="26"/>
        <v>-17.407428773318905</v>
      </c>
      <c r="D202" s="13">
        <f t="shared" si="27"/>
        <v>97.389917366287264</v>
      </c>
      <c r="E202" s="3">
        <f>INDEX(Waypoints!$A$3:$L$13,MATCH(Flight!$M202,Waypoints!$I$3:$I$13,1),7)</f>
        <v>167.35</v>
      </c>
      <c r="F202" s="3" t="str">
        <f>INDEX(Waypoints!$A$3:$L$13,MATCH(Flight!$M202,Waypoints!$I$3:$I$13,1),8)</f>
        <v xml:space="preserve">S </v>
      </c>
      <c r="H202" s="3">
        <f t="shared" si="28"/>
        <v>880</v>
      </c>
      <c r="J202" s="10">
        <f t="shared" si="29"/>
        <v>10668.00000174623</v>
      </c>
      <c r="M202" s="10">
        <f t="shared" si="31"/>
        <v>5024.8666645232588</v>
      </c>
    </row>
    <row r="203" spans="1:15" x14ac:dyDescent="0.25">
      <c r="A203" s="4">
        <v>41705.940972222103</v>
      </c>
      <c r="B203" s="7">
        <f t="shared" si="30"/>
        <v>6.0833333304617554</v>
      </c>
      <c r="C203" s="13">
        <f t="shared" si="26"/>
        <v>-18.050864573941514</v>
      </c>
      <c r="D203" s="13">
        <f t="shared" si="27"/>
        <v>97.541818256984484</v>
      </c>
      <c r="E203" s="3">
        <f>INDEX(Waypoints!$A$3:$L$13,MATCH(Flight!$M203,Waypoints!$I$3:$I$13,1),7)</f>
        <v>167.35</v>
      </c>
      <c r="F203" s="3" t="str">
        <f>INDEX(Waypoints!$A$3:$L$13,MATCH(Flight!$M203,Waypoints!$I$3:$I$13,1),8)</f>
        <v xml:space="preserve">S </v>
      </c>
      <c r="H203" s="3">
        <f t="shared" si="28"/>
        <v>880</v>
      </c>
      <c r="J203" s="10">
        <f t="shared" si="29"/>
        <v>10668.00000174623</v>
      </c>
      <c r="M203" s="10">
        <f t="shared" si="31"/>
        <v>5098.1999974809587</v>
      </c>
    </row>
    <row r="204" spans="1:15" x14ac:dyDescent="0.25">
      <c r="A204" s="4">
        <v>41705.9444444443</v>
      </c>
      <c r="B204" s="7">
        <f t="shared" si="30"/>
        <v>6.1666666631936096</v>
      </c>
      <c r="C204" s="13">
        <f t="shared" si="26"/>
        <v>-18.694298103554626</v>
      </c>
      <c r="D204" s="13">
        <f t="shared" si="27"/>
        <v>97.694286768158577</v>
      </c>
      <c r="E204" s="3">
        <f>INDEX(Waypoints!$A$3:$L$13,MATCH(Flight!$M204,Waypoints!$I$3:$I$13,1),7)</f>
        <v>167.35</v>
      </c>
      <c r="F204" s="3" t="str">
        <f>INDEX(Waypoints!$A$3:$L$13,MATCH(Flight!$M204,Waypoints!$I$3:$I$13,1),8)</f>
        <v xml:space="preserve">S </v>
      </c>
      <c r="H204" s="3">
        <f t="shared" si="28"/>
        <v>880</v>
      </c>
      <c r="J204" s="10">
        <f t="shared" si="29"/>
        <v>11084.666665405501</v>
      </c>
      <c r="L204" s="10">
        <v>5</v>
      </c>
      <c r="M204" s="10">
        <f t="shared" si="31"/>
        <v>5171.5333302849904</v>
      </c>
      <c r="O204" s="6">
        <v>202</v>
      </c>
    </row>
    <row r="205" spans="1:15" x14ac:dyDescent="0.25">
      <c r="A205" s="4">
        <v>41705.947916666497</v>
      </c>
      <c r="B205" s="7">
        <f t="shared" si="30"/>
        <v>6.2499999959254637</v>
      </c>
      <c r="C205" s="13">
        <f t="shared" si="26"/>
        <v>-19.337729346198945</v>
      </c>
      <c r="D205" s="13">
        <f t="shared" si="27"/>
        <v>97.847346531222925</v>
      </c>
      <c r="E205" s="3">
        <f>INDEX(Waypoints!$A$3:$L$13,MATCH(Flight!$M205,Waypoints!$I$3:$I$13,1),7)</f>
        <v>167.35</v>
      </c>
      <c r="F205" s="3" t="str">
        <f>INDEX(Waypoints!$A$3:$L$13,MATCH(Flight!$M205,Waypoints!$I$3:$I$13,1),8)</f>
        <v xml:space="preserve">S </v>
      </c>
      <c r="H205" s="3">
        <f t="shared" si="28"/>
        <v>880</v>
      </c>
      <c r="J205" s="10">
        <f t="shared" si="29"/>
        <v>11501.333329064772</v>
      </c>
      <c r="L205" s="10">
        <v>5</v>
      </c>
      <c r="M205" s="10">
        <f t="shared" si="31"/>
        <v>5244.866663089022</v>
      </c>
    </row>
    <row r="206" spans="1:15" x14ac:dyDescent="0.25">
      <c r="A206" s="4">
        <v>41705.951388888803</v>
      </c>
      <c r="B206" s="7">
        <f t="shared" si="30"/>
        <v>6.3333333312766626</v>
      </c>
      <c r="C206" s="13">
        <f t="shared" si="26"/>
        <v>-19.981158304007007</v>
      </c>
      <c r="D206" s="13">
        <f t="shared" si="27"/>
        <v>98.001021607899801</v>
      </c>
      <c r="E206" s="3">
        <f>INDEX(Waypoints!$A$3:$L$13,MATCH(Flight!$M206,Waypoints!$I$3:$I$13,1),7)</f>
        <v>167.35</v>
      </c>
      <c r="F206" s="3" t="str">
        <f>INDEX(Waypoints!$A$3:$L$13,MATCH(Flight!$M206,Waypoints!$I$3:$I$13,1),8)</f>
        <v xml:space="preserve">S </v>
      </c>
      <c r="H206" s="3">
        <f t="shared" si="28"/>
        <v>880</v>
      </c>
      <c r="J206" s="10">
        <f t="shared" si="29"/>
        <v>11918.000005820766</v>
      </c>
      <c r="L206" s="10">
        <v>5</v>
      </c>
      <c r="M206" s="10">
        <f t="shared" si="31"/>
        <v>5318.1999981980771</v>
      </c>
    </row>
    <row r="207" spans="1:15" x14ac:dyDescent="0.25">
      <c r="A207" s="4">
        <v>41705.954861111</v>
      </c>
      <c r="B207" s="7">
        <f t="shared" si="30"/>
        <v>6.4166666640085168</v>
      </c>
      <c r="C207" s="13">
        <f t="shared" si="26"/>
        <v>-20.624584917640568</v>
      </c>
      <c r="D207" s="13">
        <f t="shared" si="27"/>
        <v>98.155336492607432</v>
      </c>
      <c r="E207" s="3">
        <f>INDEX(Waypoints!$A$3:$L$13,MATCH(Flight!$M207,Waypoints!$I$3:$I$13,1),7)</f>
        <v>167.35</v>
      </c>
      <c r="F207" s="3" t="str">
        <f>INDEX(Waypoints!$A$3:$L$13,MATCH(Flight!$M207,Waypoints!$I$3:$I$13,1),8)</f>
        <v xml:space="preserve">S </v>
      </c>
      <c r="H207" s="3">
        <f t="shared" si="28"/>
        <v>880</v>
      </c>
      <c r="J207" s="10">
        <f t="shared" si="29"/>
        <v>12334.666669480037</v>
      </c>
      <c r="L207" s="10">
        <v>5</v>
      </c>
      <c r="M207" s="10">
        <f t="shared" si="31"/>
        <v>5391.5333310021088</v>
      </c>
    </row>
    <row r="208" spans="1:15" x14ac:dyDescent="0.25">
      <c r="A208" s="4">
        <v>41705.958333333198</v>
      </c>
      <c r="B208" s="7">
        <f t="shared" si="30"/>
        <v>6.499999996740371</v>
      </c>
      <c r="C208" s="13">
        <f t="shared" si="26"/>
        <v>-21.268009187601642</v>
      </c>
      <c r="D208" s="13">
        <f t="shared" si="27"/>
        <v>98.310316163786553</v>
      </c>
      <c r="E208" s="3">
        <f>INDEX(Waypoints!$A$3:$L$13,MATCH(Flight!$M208,Waypoints!$I$3:$I$13,1),7)</f>
        <v>167.35</v>
      </c>
      <c r="F208" s="3" t="str">
        <f>INDEX(Waypoints!$A$3:$L$13,MATCH(Flight!$M208,Waypoints!$I$3:$I$13,1),8)</f>
        <v xml:space="preserve">S </v>
      </c>
      <c r="H208" s="3">
        <f t="shared" si="28"/>
        <v>880</v>
      </c>
      <c r="J208" s="10">
        <f t="shared" si="29"/>
        <v>12751.333333139308</v>
      </c>
      <c r="L208" s="10">
        <v>5</v>
      </c>
      <c r="M208" s="10">
        <f t="shared" si="31"/>
        <v>5464.8666638061404</v>
      </c>
    </row>
    <row r="209" spans="1:15" x14ac:dyDescent="0.25">
      <c r="A209" s="4">
        <v>41705.961805555402</v>
      </c>
      <c r="B209" s="7">
        <f t="shared" si="30"/>
        <v>6.5833333296468481</v>
      </c>
      <c r="C209" s="13">
        <f t="shared" si="26"/>
        <v>-21.911431094667183</v>
      </c>
      <c r="D209" s="13">
        <f t="shared" si="27"/>
        <v>98.465986088070437</v>
      </c>
      <c r="E209" s="3">
        <f>INDEX(Waypoints!$A$3:$L$13,MATCH(Flight!$M209,Waypoints!$I$3:$I$13,1),7)</f>
        <v>167.35</v>
      </c>
      <c r="F209" s="3" t="str">
        <f>INDEX(Waypoints!$A$3:$L$13,MATCH(Flight!$M209,Waypoints!$I$3:$I$13,1),8)</f>
        <v xml:space="preserve">S </v>
      </c>
      <c r="H209" s="3">
        <f t="shared" si="28"/>
        <v>880</v>
      </c>
      <c r="J209" s="10">
        <f t="shared" si="29"/>
        <v>13167.999997671694</v>
      </c>
      <c r="L209" s="10">
        <v>5</v>
      </c>
      <c r="M209" s="10">
        <f t="shared" si="31"/>
        <v>5538.1999967638403</v>
      </c>
    </row>
    <row r="210" spans="1:15" x14ac:dyDescent="0.25">
      <c r="A210" s="4">
        <v>41705.965277777599</v>
      </c>
      <c r="B210" s="7">
        <f t="shared" si="30"/>
        <v>6.6666666623787023</v>
      </c>
      <c r="C210" s="13">
        <f t="shared" si="26"/>
        <v>-22.554850614693468</v>
      </c>
      <c r="D210" s="13">
        <f t="shared" si="27"/>
        <v>98.622372247938415</v>
      </c>
      <c r="E210" s="3">
        <f>INDEX(Waypoints!$A$3:$L$13,MATCH(Flight!$M210,Waypoints!$I$3:$I$13,1),7)</f>
        <v>167.35</v>
      </c>
      <c r="F210" s="3" t="str">
        <f>INDEX(Waypoints!$A$3:$L$13,MATCH(Flight!$M210,Waypoints!$I$3:$I$13,1),8)</f>
        <v xml:space="preserve">S </v>
      </c>
      <c r="H210" s="3">
        <f t="shared" si="28"/>
        <v>880</v>
      </c>
      <c r="J210" s="10">
        <f t="shared" si="29"/>
        <v>13584.666661330964</v>
      </c>
      <c r="L210" s="10">
        <v>5</v>
      </c>
      <c r="M210" s="10">
        <f t="shared" si="31"/>
        <v>5611.533329567872</v>
      </c>
    </row>
    <row r="211" spans="1:15" x14ac:dyDescent="0.25">
      <c r="A211" s="4">
        <v>41705.968749999804</v>
      </c>
      <c r="B211" s="7">
        <f t="shared" si="30"/>
        <v>6.7499999952851795</v>
      </c>
      <c r="C211" s="13">
        <f t="shared" si="26"/>
        <v>-23.198267728026085</v>
      </c>
      <c r="D211" s="13">
        <f t="shared" si="27"/>
        <v>98.779501169151359</v>
      </c>
      <c r="E211" s="3">
        <f>INDEX(Waypoints!$A$3:$L$13,MATCH(Flight!$M211,Waypoints!$I$3:$I$13,1),7)</f>
        <v>167.35</v>
      </c>
      <c r="F211" s="3" t="str">
        <f>INDEX(Waypoints!$A$3:$L$13,MATCH(Flight!$M211,Waypoints!$I$3:$I$13,1),8)</f>
        <v xml:space="preserve">S </v>
      </c>
      <c r="H211" s="3">
        <f t="shared" si="28"/>
        <v>880</v>
      </c>
      <c r="J211" s="10">
        <f t="shared" si="29"/>
        <v>14001.33332586335</v>
      </c>
      <c r="L211" s="10">
        <v>5</v>
      </c>
      <c r="M211" s="10">
        <f t="shared" si="31"/>
        <v>5684.8666625255719</v>
      </c>
    </row>
    <row r="212" spans="1:15" x14ac:dyDescent="0.25">
      <c r="A212" s="4">
        <v>41705.972222222103</v>
      </c>
      <c r="B212" s="7">
        <f t="shared" si="30"/>
        <v>6.8333333304617554</v>
      </c>
      <c r="C212" s="13">
        <f t="shared" si="26"/>
        <v>-23.841682427559903</v>
      </c>
      <c r="D212" s="13">
        <f t="shared" si="27"/>
        <v>98.937399948997282</v>
      </c>
      <c r="E212" s="3">
        <f>INDEX(Waypoints!$A$3:$L$13,MATCH(Flight!$M212,Waypoints!$I$3:$I$13,1),7)</f>
        <v>167.35</v>
      </c>
      <c r="F212" s="3" t="str">
        <f>INDEX(Waypoints!$A$3:$L$13,MATCH(Flight!$M212,Waypoints!$I$3:$I$13,1),8)</f>
        <v xml:space="preserve">S </v>
      </c>
      <c r="H212" s="3">
        <f t="shared" si="28"/>
        <v>880</v>
      </c>
      <c r="J212" s="10">
        <f t="shared" si="29"/>
        <v>14418.00000174623</v>
      </c>
      <c r="L212" s="10">
        <v>5</v>
      </c>
      <c r="M212" s="10">
        <f t="shared" si="31"/>
        <v>5758.1999974809587</v>
      </c>
    </row>
    <row r="213" spans="1:15" x14ac:dyDescent="0.25">
      <c r="A213" s="4">
        <v>41705.9756944443</v>
      </c>
      <c r="B213" s="7">
        <f t="shared" si="30"/>
        <v>6.9166666631936096</v>
      </c>
      <c r="C213" s="13">
        <f t="shared" si="26"/>
        <v>-24.485094652652649</v>
      </c>
      <c r="D213" s="13">
        <f t="shared" si="27"/>
        <v>99.096096267363151</v>
      </c>
      <c r="E213" s="3">
        <f>INDEX(Waypoints!$A$3:$L$13,MATCH(Flight!$M213,Waypoints!$I$3:$I$13,1),7)</f>
        <v>167.35</v>
      </c>
      <c r="F213" s="3" t="str">
        <f>INDEX(Waypoints!$A$3:$L$13,MATCH(Flight!$M213,Waypoints!$I$3:$I$13,1),8)</f>
        <v xml:space="preserve">S </v>
      </c>
      <c r="H213" s="3">
        <f t="shared" si="28"/>
        <v>880</v>
      </c>
      <c r="J213" s="10">
        <f t="shared" si="29"/>
        <v>14834.666665405501</v>
      </c>
      <c r="L213" s="10">
        <v>5</v>
      </c>
      <c r="M213" s="10">
        <f t="shared" si="31"/>
        <v>5831.5333302849904</v>
      </c>
    </row>
    <row r="214" spans="1:15" x14ac:dyDescent="0.25">
      <c r="A214" s="4">
        <v>41705.979166666497</v>
      </c>
      <c r="B214" s="7">
        <f t="shared" si="30"/>
        <v>6.9999999959254637</v>
      </c>
      <c r="C214" s="13">
        <f t="shared" si="26"/>
        <v>-25.128504396940819</v>
      </c>
      <c r="D214" s="13">
        <f t="shared" si="27"/>
        <v>99.255618441854168</v>
      </c>
      <c r="E214" s="3">
        <f>INDEX(Waypoints!$A$3:$L$13,MATCH(Flight!$M214,Waypoints!$I$3:$I$13,1),7)</f>
        <v>166.72499999999999</v>
      </c>
      <c r="F214" s="3" t="str">
        <f>INDEX(Waypoints!$A$3:$L$13,MATCH(Flight!$M214,Waypoints!$I$3:$I$13,1),8)</f>
        <v xml:space="preserve">S </v>
      </c>
      <c r="H214" s="3">
        <f t="shared" si="28"/>
        <v>880</v>
      </c>
      <c r="J214" s="10">
        <f t="shared" si="29"/>
        <v>15251.333329064772</v>
      </c>
      <c r="L214" s="10">
        <v>5</v>
      </c>
      <c r="M214" s="10">
        <f t="shared" si="31"/>
        <v>5904.866663089022</v>
      </c>
    </row>
    <row r="215" spans="1:15" x14ac:dyDescent="0.25">
      <c r="A215" s="4">
        <v>41705.982638888701</v>
      </c>
      <c r="B215" s="7">
        <f t="shared" si="30"/>
        <v>7.0833333288319409</v>
      </c>
      <c r="C215" s="13">
        <f t="shared" si="26"/>
        <v>-25.770289320721716</v>
      </c>
      <c r="D215" s="13">
        <f t="shared" si="27"/>
        <v>99.423778061306052</v>
      </c>
      <c r="E215" s="3">
        <f>INDEX(Waypoints!$A$3:$L$13,MATCH(Flight!$M215,Waypoints!$I$3:$I$13,1),7)</f>
        <v>166.72499999999999</v>
      </c>
      <c r="F215" s="3" t="str">
        <f>INDEX(Waypoints!$A$3:$L$13,MATCH(Flight!$M215,Waypoints!$I$3:$I$13,1),8)</f>
        <v xml:space="preserve">S </v>
      </c>
      <c r="H215" s="3">
        <f t="shared" si="28"/>
        <v>880</v>
      </c>
      <c r="J215" s="10">
        <f t="shared" si="29"/>
        <v>15667.999993597157</v>
      </c>
      <c r="L215" s="10">
        <v>5</v>
      </c>
      <c r="M215" s="10">
        <f t="shared" si="31"/>
        <v>5978.1999960467219</v>
      </c>
    </row>
    <row r="216" spans="1:15" x14ac:dyDescent="0.25">
      <c r="A216" s="4">
        <v>41705.986111110898</v>
      </c>
      <c r="B216" s="7">
        <f t="shared" si="30"/>
        <v>7.1666666615637951</v>
      </c>
      <c r="C216" s="13">
        <f t="shared" si="26"/>
        <v>-26.412071463889195</v>
      </c>
      <c r="D216" s="13">
        <f t="shared" si="27"/>
        <v>99.592862631986364</v>
      </c>
      <c r="E216" s="3">
        <f>INDEX(Waypoints!$A$3:$L$13,MATCH(Flight!$M216,Waypoints!$I$3:$I$13,1),7)</f>
        <v>166.72499999999999</v>
      </c>
      <c r="F216" s="3" t="str">
        <f>INDEX(Waypoints!$A$3:$L$13,MATCH(Flight!$M216,Waypoints!$I$3:$I$13,1),8)</f>
        <v xml:space="preserve">S </v>
      </c>
      <c r="H216" s="3">
        <f t="shared" si="28"/>
        <v>880</v>
      </c>
      <c r="J216" s="10">
        <f t="shared" si="29"/>
        <v>16084.666657256428</v>
      </c>
      <c r="L216" s="10">
        <v>5</v>
      </c>
      <c r="M216" s="10">
        <f t="shared" si="31"/>
        <v>6051.5333288507536</v>
      </c>
    </row>
    <row r="217" spans="1:15" x14ac:dyDescent="0.25">
      <c r="A217" s="4">
        <v>41705.989583333198</v>
      </c>
      <c r="B217" s="7">
        <f t="shared" si="30"/>
        <v>7.249999996740371</v>
      </c>
      <c r="C217" s="13">
        <f t="shared" si="26"/>
        <v>-26.995515660705365</v>
      </c>
      <c r="D217" s="13">
        <f t="shared" si="27"/>
        <v>99.747365842675151</v>
      </c>
      <c r="E217" s="3">
        <f>INDEX(Waypoints!$A$3:$L$13,MATCH(Flight!$M217,Waypoints!$I$3:$I$13,1),7)</f>
        <v>166.72499999999999</v>
      </c>
      <c r="F217" s="3" t="str">
        <f>INDEX(Waypoints!$A$3:$L$13,MATCH(Flight!$M217,Waypoints!$I$3:$I$13,1),8)</f>
        <v xml:space="preserve">S </v>
      </c>
      <c r="H217" s="9">
        <v>800</v>
      </c>
      <c r="J217" s="10">
        <f t="shared" si="29"/>
        <v>15667.999981373549</v>
      </c>
      <c r="L217" s="10">
        <v>-5</v>
      </c>
      <c r="M217" s="10">
        <f t="shared" si="31"/>
        <v>6118.1999969920143</v>
      </c>
    </row>
    <row r="218" spans="1:15" x14ac:dyDescent="0.25">
      <c r="A218" s="4">
        <v>41705.993055555402</v>
      </c>
      <c r="B218" s="7">
        <f t="shared" si="30"/>
        <v>7.3333333296468481</v>
      </c>
      <c r="C218" s="13">
        <f t="shared" si="26"/>
        <v>-27.564373760462406</v>
      </c>
      <c r="D218" s="13">
        <f t="shared" si="27"/>
        <v>99.898779872146434</v>
      </c>
      <c r="E218" s="3">
        <f>INDEX(Waypoints!$A$3:$L$13,MATCH(Flight!$M218,Waypoints!$I$3:$I$13,1),7)</f>
        <v>166.72499999999999</v>
      </c>
      <c r="F218" s="3" t="str">
        <f>INDEX(Waypoints!$A$3:$L$13,MATCH(Flight!$M218,Waypoints!$I$3:$I$13,1),8)</f>
        <v xml:space="preserve">S </v>
      </c>
      <c r="H218" s="9">
        <v>780</v>
      </c>
      <c r="J218" s="10">
        <f t="shared" si="29"/>
        <v>15251.333316841163</v>
      </c>
      <c r="L218" s="10">
        <v>-5</v>
      </c>
      <c r="M218" s="10">
        <f t="shared" si="31"/>
        <v>6183.1999966590665</v>
      </c>
    </row>
    <row r="219" spans="1:15" x14ac:dyDescent="0.25">
      <c r="A219" s="4">
        <v>41705.996527777599</v>
      </c>
      <c r="B219" s="7">
        <f t="shared" si="30"/>
        <v>7.4166666623787023</v>
      </c>
      <c r="C219" s="13">
        <f t="shared" si="26"/>
        <v>-28.133229862241066</v>
      </c>
      <c r="D219" s="13">
        <f t="shared" si="27"/>
        <v>100.05099023602244</v>
      </c>
      <c r="E219" s="3">
        <f>INDEX(Waypoints!$A$3:$L$13,MATCH(Flight!$M219,Waypoints!$I$3:$I$13,1),7)</f>
        <v>166.72499999999999</v>
      </c>
      <c r="F219" s="3" t="str">
        <f>INDEX(Waypoints!$A$3:$L$13,MATCH(Flight!$M219,Waypoints!$I$3:$I$13,1),8)</f>
        <v xml:space="preserve">S </v>
      </c>
      <c r="H219" s="3">
        <f t="shared" si="28"/>
        <v>780</v>
      </c>
      <c r="J219" s="10">
        <f t="shared" si="29"/>
        <v>14834.666653181892</v>
      </c>
      <c r="L219" s="10">
        <v>-5</v>
      </c>
      <c r="M219" s="10">
        <f t="shared" si="31"/>
        <v>6248.1999961899128</v>
      </c>
    </row>
    <row r="220" spans="1:15" x14ac:dyDescent="0.25">
      <c r="A220" s="4">
        <v>41705.999999999804</v>
      </c>
      <c r="B220" s="7">
        <f t="shared" si="30"/>
        <v>7.4999999952851795</v>
      </c>
      <c r="C220" s="13">
        <f t="shared" si="26"/>
        <v>-28.702083947117671</v>
      </c>
      <c r="D220" s="13">
        <f t="shared" si="27"/>
        <v>100.20402051702142</v>
      </c>
      <c r="E220" s="3">
        <f>INDEX(Waypoints!$A$3:$L$13,MATCH(Flight!$M220,Waypoints!$I$3:$I$13,1),7)</f>
        <v>166.72499999999999</v>
      </c>
      <c r="F220" s="3" t="str">
        <f>INDEX(Waypoints!$A$3:$L$13,MATCH(Flight!$M220,Waypoints!$I$3:$I$13,1),8)</f>
        <v xml:space="preserve">S </v>
      </c>
      <c r="H220" s="3">
        <f t="shared" si="28"/>
        <v>780</v>
      </c>
      <c r="J220" s="10">
        <f t="shared" si="29"/>
        <v>14417.999988649506</v>
      </c>
      <c r="L220" s="10">
        <v>-5</v>
      </c>
      <c r="M220" s="10">
        <f t="shared" si="31"/>
        <v>6313.199995856965</v>
      </c>
    </row>
    <row r="221" spans="1:15" x14ac:dyDescent="0.25">
      <c r="A221" s="4">
        <v>41706.003472222001</v>
      </c>
      <c r="B221" s="7">
        <f t="shared" si="30"/>
        <v>7.5833333280170336</v>
      </c>
      <c r="C221" s="13">
        <f t="shared" si="26"/>
        <v>-29.270935990654028</v>
      </c>
      <c r="D221" s="13">
        <f t="shared" si="27"/>
        <v>100.35789484248981</v>
      </c>
      <c r="E221" s="3">
        <f>INDEX(Waypoints!$A$3:$L$13,MATCH(Flight!$M221,Waypoints!$I$3:$I$13,1),7)</f>
        <v>166.72499999999999</v>
      </c>
      <c r="F221" s="3" t="str">
        <f>INDEX(Waypoints!$A$3:$L$13,MATCH(Flight!$M221,Waypoints!$I$3:$I$13,1),8)</f>
        <v xml:space="preserve">S </v>
      </c>
      <c r="H221" s="3">
        <f t="shared" si="28"/>
        <v>780</v>
      </c>
      <c r="J221" s="10">
        <f t="shared" si="29"/>
        <v>14001.333324990235</v>
      </c>
      <c r="L221" s="10">
        <v>-5</v>
      </c>
      <c r="M221" s="10">
        <f t="shared" si="31"/>
        <v>6378.1999953878112</v>
      </c>
    </row>
    <row r="222" spans="1:15" x14ac:dyDescent="0.25">
      <c r="A222" s="4">
        <v>41706.0069444443</v>
      </c>
      <c r="B222" s="7">
        <f t="shared" si="30"/>
        <v>7.6666666631936096</v>
      </c>
      <c r="C222" s="13">
        <f t="shared" si="26"/>
        <v>-29.839785987900591</v>
      </c>
      <c r="D222" s="13">
        <f t="shared" si="27"/>
        <v>100.51263791433016</v>
      </c>
      <c r="E222" s="3">
        <f>INDEX(Waypoints!$A$3:$L$13,MATCH(Flight!$M222,Waypoints!$I$3:$I$13,1),7)</f>
        <v>166.72499999999999</v>
      </c>
      <c r="F222" s="3" t="str">
        <f>INDEX(Waypoints!$A$3:$L$13,MATCH(Flight!$M222,Waypoints!$I$3:$I$13,1),8)</f>
        <v xml:space="preserve">S </v>
      </c>
      <c r="H222" s="3">
        <f t="shared" si="28"/>
        <v>780</v>
      </c>
      <c r="J222" s="10">
        <f t="shared" si="29"/>
        <v>13584.666649107356</v>
      </c>
      <c r="L222" s="10">
        <v>-5</v>
      </c>
      <c r="M222" s="10">
        <f t="shared" si="31"/>
        <v>6443.1999968255404</v>
      </c>
      <c r="N222" t="s">
        <v>43</v>
      </c>
      <c r="O222" s="6">
        <v>250</v>
      </c>
    </row>
    <row r="223" spans="1:15" x14ac:dyDescent="0.25">
      <c r="A223" s="4">
        <v>41706.010416666497</v>
      </c>
      <c r="B223" s="7">
        <f t="shared" si="30"/>
        <v>7.7499999959254637</v>
      </c>
      <c r="C223" s="13">
        <f t="shared" ref="C223:C238" si="32">DEGREES(ASIN(SIN(RADIANS(C222))*COS(($M223-$M222)/6371) + COS(RADIANS(C222))*SIN(($M223-$M222)/6371)*COS(RADIANS($E222))))</f>
        <v>-30.277377630065864</v>
      </c>
      <c r="D223" s="13">
        <f t="shared" ref="D223:D238" si="33">DEGREES(RADIANS(D222)+ ATAN2(COS(($M223-$M222)/6371)-SIN(RADIANS(C222))*SIN(RADIANS(C223)), SIN(RADIANS($E222))*SIN(($M223-$M222)/6371)*COS(RADIANS(C222))))</f>
        <v>100.63219911145357</v>
      </c>
      <c r="E223" s="3">
        <f>INDEX(Waypoints!$A$3:$L$13,MATCH(Flight!$M223,Waypoints!$I$3:$I$13,1),7)</f>
        <v>166.72499999999999</v>
      </c>
      <c r="F223" s="3" t="str">
        <f>INDEX(Waypoints!$A$3:$L$13,MATCH(Flight!$M223,Waypoints!$I$3:$I$13,1),8)</f>
        <v xml:space="preserve">S </v>
      </c>
      <c r="H223" s="9">
        <v>600</v>
      </c>
      <c r="J223" s="10">
        <f t="shared" si="29"/>
        <v>9418.0000125146471</v>
      </c>
      <c r="L223" s="10">
        <f>-H223/12</f>
        <v>-50</v>
      </c>
      <c r="M223" s="10">
        <f t="shared" si="31"/>
        <v>6493.1999964646529</v>
      </c>
      <c r="N223" t="s">
        <v>103</v>
      </c>
    </row>
    <row r="224" spans="1:15" x14ac:dyDescent="0.25">
      <c r="A224" s="4">
        <v>41706.013888888701</v>
      </c>
      <c r="B224" s="7">
        <f t="shared" si="30"/>
        <v>7.8333333288319409</v>
      </c>
      <c r="C224" s="13">
        <f t="shared" si="32"/>
        <v>-30.569117003540633</v>
      </c>
      <c r="D224" s="13">
        <f t="shared" si="33"/>
        <v>100.71214569300177</v>
      </c>
      <c r="E224" s="3">
        <f>INDEX(Waypoints!$A$3:$L$13,MATCH(Flight!$M224,Waypoints!$I$3:$I$13,1),7)</f>
        <v>166.72499999999999</v>
      </c>
      <c r="F224" s="3" t="str">
        <f>INDEX(Waypoints!$A$3:$L$13,MATCH(Flight!$M224,Waypoints!$I$3:$I$13,1),8)</f>
        <v xml:space="preserve">S </v>
      </c>
      <c r="H224" s="9">
        <v>400</v>
      </c>
      <c r="J224" s="10">
        <f t="shared" si="29"/>
        <v>6640.2222489654087</v>
      </c>
      <c r="L224" s="10">
        <f t="shared" ref="L224:L238" si="34">-H224/12</f>
        <v>-33.333333333333336</v>
      </c>
      <c r="M224" s="10">
        <f t="shared" si="31"/>
        <v>6526.5333296272438</v>
      </c>
      <c r="N224" t="s">
        <v>95</v>
      </c>
    </row>
    <row r="225" spans="1:14" x14ac:dyDescent="0.25">
      <c r="A225" s="4">
        <v>41706.017361110898</v>
      </c>
      <c r="B225" s="7">
        <f t="shared" si="30"/>
        <v>7.9166666615637951</v>
      </c>
      <c r="C225" s="13">
        <f t="shared" si="32"/>
        <v>-30.766046299073238</v>
      </c>
      <c r="D225" s="13">
        <f t="shared" si="33"/>
        <v>100.76621985914205</v>
      </c>
      <c r="E225" s="3">
        <f>INDEX(Waypoints!$A$3:$L$13,MATCH(Flight!$M225,Waypoints!$I$3:$I$13,1),7)</f>
        <v>166.72499999999999</v>
      </c>
      <c r="F225" s="3" t="str">
        <f>INDEX(Waypoints!$A$3:$L$13,MATCH(Flight!$M225,Waypoints!$I$3:$I$13,1),8)</f>
        <v xml:space="preserve">S </v>
      </c>
      <c r="H225" s="9">
        <v>270</v>
      </c>
      <c r="J225" s="10">
        <f t="shared" si="29"/>
        <v>4765.2222624986898</v>
      </c>
      <c r="L225" s="10">
        <f t="shared" si="34"/>
        <v>-22.5</v>
      </c>
      <c r="M225" s="10">
        <f t="shared" si="31"/>
        <v>6549.0333294648444</v>
      </c>
    </row>
    <row r="226" spans="1:14" x14ac:dyDescent="0.25">
      <c r="A226" s="4">
        <v>41706.020833333103</v>
      </c>
      <c r="B226" s="7">
        <f t="shared" si="30"/>
        <v>7.9999999944702722</v>
      </c>
      <c r="C226" s="13">
        <f t="shared" si="32"/>
        <v>-30.962975507135262</v>
      </c>
      <c r="D226" s="13">
        <f t="shared" si="33"/>
        <v>100.8204052161561</v>
      </c>
      <c r="E226" s="3">
        <f>INDEX(Waypoints!$A$3:$L$13,MATCH(Flight!$M226,Waypoints!$I$3:$I$13,1),7)</f>
        <v>166.72499999999999</v>
      </c>
      <c r="F226" s="3" t="str">
        <f>INDEX(Waypoints!$A$3:$L$13,MATCH(Flight!$M226,Waypoints!$I$3:$I$13,1),8)</f>
        <v xml:space="preserve">S </v>
      </c>
      <c r="H226" s="3">
        <f t="shared" si="28"/>
        <v>270</v>
      </c>
      <c r="J226" s="10">
        <f t="shared" si="29"/>
        <v>2890.2222721029539</v>
      </c>
      <c r="L226" s="10">
        <f t="shared" si="34"/>
        <v>-22.5</v>
      </c>
      <c r="M226" s="10">
        <f t="shared" si="31"/>
        <v>6571.5333293495933</v>
      </c>
    </row>
    <row r="227" spans="1:14" x14ac:dyDescent="0.25">
      <c r="A227" s="4">
        <v>41706.024305555402</v>
      </c>
      <c r="B227" s="7">
        <f t="shared" si="30"/>
        <v>8.0833333296468481</v>
      </c>
      <c r="C227" s="13">
        <f t="shared" si="32"/>
        <v>-31.11614457206775</v>
      </c>
      <c r="D227" s="13">
        <f t="shared" si="33"/>
        <v>100.86261727208108</v>
      </c>
      <c r="E227" s="3">
        <f>INDEX(Waypoints!$A$3:$L$13,MATCH(Flight!$M227,Waypoints!$I$3:$I$13,1),7)</f>
        <v>166.72499999999999</v>
      </c>
      <c r="F227" s="3" t="str">
        <f>INDEX(Waypoints!$A$3:$L$13,MATCH(Flight!$M227,Waypoints!$I$3:$I$13,1),8)</f>
        <v xml:space="preserve">S </v>
      </c>
      <c r="H227" s="9">
        <v>210</v>
      </c>
      <c r="J227" s="10">
        <f t="shared" si="29"/>
        <v>1431.8889065128751</v>
      </c>
      <c r="L227" s="10">
        <f t="shared" si="34"/>
        <v>-17.5</v>
      </c>
      <c r="M227" s="10">
        <f t="shared" si="31"/>
        <v>6589.0333297366742</v>
      </c>
    </row>
    <row r="228" spans="1:14" x14ac:dyDescent="0.25">
      <c r="A228" s="4">
        <v>41706.027777777599</v>
      </c>
      <c r="B228" s="7">
        <f t="shared" si="30"/>
        <v>8.1666666623787023</v>
      </c>
      <c r="C228" s="13">
        <f t="shared" si="32"/>
        <v>-31.262020141955631</v>
      </c>
      <c r="D228" s="13">
        <f t="shared" si="33"/>
        <v>100.902881242585</v>
      </c>
      <c r="E228" s="3">
        <f>INDEX(Waypoints!$A$3:$L$13,MATCH(Flight!$M228,Waypoints!$I$3:$I$13,1),7)</f>
        <v>166.72499999999999</v>
      </c>
      <c r="F228" s="3" t="str">
        <f>INDEX(Waypoints!$A$3:$L$13,MATCH(Flight!$M228,Waypoints!$I$3:$I$13,1),8)</f>
        <v xml:space="preserve">S </v>
      </c>
      <c r="H228" s="9">
        <v>200</v>
      </c>
      <c r="J228" s="10">
        <f t="shared" si="29"/>
        <v>43.000027648638934</v>
      </c>
      <c r="L228" s="10">
        <f t="shared" si="34"/>
        <v>-16.666666666666668</v>
      </c>
      <c r="M228" s="10">
        <f t="shared" si="31"/>
        <v>6605.699996283045</v>
      </c>
    </row>
    <row r="229" spans="1:14" x14ac:dyDescent="0.25">
      <c r="A229" s="4">
        <v>41706.031249999804</v>
      </c>
      <c r="B229" s="7">
        <f t="shared" si="30"/>
        <v>8.2499999952851795</v>
      </c>
      <c r="C229" s="13">
        <f t="shared" si="32"/>
        <v>-31.262020141955624</v>
      </c>
      <c r="D229" s="13">
        <f t="shared" si="33"/>
        <v>100.902881242585</v>
      </c>
      <c r="E229" s="3">
        <f>INDEX(Waypoints!$A$3:$L$13,MATCH(Flight!$M229,Waypoints!$I$3:$I$13,1),7)</f>
        <v>166.72499999999999</v>
      </c>
      <c r="F229" s="3" t="str">
        <f>INDEX(Waypoints!$A$3:$L$13,MATCH(Flight!$M229,Waypoints!$I$3:$I$13,1),8)</f>
        <v xml:space="preserve">S </v>
      </c>
      <c r="H229" s="9">
        <v>0</v>
      </c>
      <c r="J229" s="11">
        <v>0</v>
      </c>
      <c r="L229" s="10">
        <f t="shared" si="34"/>
        <v>0</v>
      </c>
      <c r="M229" s="10">
        <f t="shared" si="31"/>
        <v>6605.699996283045</v>
      </c>
      <c r="N229" s="3" t="s">
        <v>124</v>
      </c>
    </row>
    <row r="230" spans="1:14" x14ac:dyDescent="0.25">
      <c r="A230" s="4">
        <v>41706.034722222001</v>
      </c>
      <c r="B230" s="7">
        <f t="shared" si="30"/>
        <v>8.3333333280170336</v>
      </c>
      <c r="C230" s="13">
        <f t="shared" si="32"/>
        <v>-31.262020141955617</v>
      </c>
      <c r="D230" s="13">
        <f t="shared" si="33"/>
        <v>100.902881242585</v>
      </c>
      <c r="E230" s="3">
        <f>INDEX(Waypoints!$A$3:$L$13,MATCH(Flight!$M230,Waypoints!$I$3:$I$13,1),7)</f>
        <v>166.72499999999999</v>
      </c>
      <c r="F230" s="3" t="str">
        <f>INDEX(Waypoints!$A$3:$L$13,MATCH(Flight!$M230,Waypoints!$I$3:$I$13,1),8)</f>
        <v xml:space="preserve">S </v>
      </c>
      <c r="H230" s="3">
        <f t="shared" ref="H230:H238" si="35">H229</f>
        <v>0</v>
      </c>
      <c r="J230" s="10">
        <f t="shared" si="29"/>
        <v>0</v>
      </c>
      <c r="L230" s="10">
        <f t="shared" si="34"/>
        <v>0</v>
      </c>
      <c r="M230" s="10">
        <f t="shared" si="31"/>
        <v>6605.699996283045</v>
      </c>
    </row>
    <row r="231" spans="1:14" x14ac:dyDescent="0.25">
      <c r="A231" s="4">
        <v>41706.038194444198</v>
      </c>
      <c r="B231" s="7">
        <f t="shared" si="30"/>
        <v>8.4166666607488878</v>
      </c>
      <c r="C231" s="13">
        <f t="shared" si="32"/>
        <v>-31.262020141955617</v>
      </c>
      <c r="D231" s="13">
        <f t="shared" si="33"/>
        <v>100.902881242585</v>
      </c>
      <c r="E231" s="3">
        <f>INDEX(Waypoints!$A$3:$L$13,MATCH(Flight!$M231,Waypoints!$I$3:$I$13,1),7)</f>
        <v>166.72499999999999</v>
      </c>
      <c r="F231" s="3" t="str">
        <f>INDEX(Waypoints!$A$3:$L$13,MATCH(Flight!$M231,Waypoints!$I$3:$I$13,1),8)</f>
        <v xml:space="preserve">S </v>
      </c>
      <c r="H231" s="3">
        <f t="shared" si="35"/>
        <v>0</v>
      </c>
      <c r="J231" s="10">
        <f t="shared" si="29"/>
        <v>0</v>
      </c>
      <c r="L231" s="10">
        <f t="shared" si="34"/>
        <v>0</v>
      </c>
      <c r="M231" s="10">
        <f t="shared" si="31"/>
        <v>6605.699996283045</v>
      </c>
    </row>
    <row r="232" spans="1:14" x14ac:dyDescent="0.25">
      <c r="A232" s="4">
        <v>41706.041666666402</v>
      </c>
      <c r="B232" s="7">
        <f t="shared" si="30"/>
        <v>8.499999993655365</v>
      </c>
      <c r="C232" s="13">
        <f t="shared" si="32"/>
        <v>-31.262020141955617</v>
      </c>
      <c r="D232" s="13">
        <f t="shared" si="33"/>
        <v>100.902881242585</v>
      </c>
      <c r="E232" s="3">
        <f>INDEX(Waypoints!$A$3:$L$13,MATCH(Flight!$M232,Waypoints!$I$3:$I$13,1),7)</f>
        <v>166.72499999999999</v>
      </c>
      <c r="F232" s="3" t="str">
        <f>INDEX(Waypoints!$A$3:$L$13,MATCH(Flight!$M232,Waypoints!$I$3:$I$13,1),8)</f>
        <v xml:space="preserve">S </v>
      </c>
      <c r="H232" s="3">
        <f t="shared" si="35"/>
        <v>0</v>
      </c>
      <c r="J232" s="10">
        <f t="shared" si="29"/>
        <v>0</v>
      </c>
      <c r="L232" s="10">
        <f t="shared" si="34"/>
        <v>0</v>
      </c>
      <c r="M232" s="10">
        <f t="shared" si="31"/>
        <v>6605.699996283045</v>
      </c>
    </row>
    <row r="233" spans="1:14" x14ac:dyDescent="0.25">
      <c r="A233" s="4">
        <v>41706.045138888701</v>
      </c>
      <c r="B233" s="7">
        <f t="shared" si="30"/>
        <v>8.5833333288319409</v>
      </c>
      <c r="C233" s="13">
        <f t="shared" si="32"/>
        <v>-31.262020141955617</v>
      </c>
      <c r="D233" s="13">
        <f t="shared" si="33"/>
        <v>100.902881242585</v>
      </c>
      <c r="E233" s="3">
        <f>INDEX(Waypoints!$A$3:$L$13,MATCH(Flight!$M233,Waypoints!$I$3:$I$13,1),7)</f>
        <v>166.72499999999999</v>
      </c>
      <c r="F233" s="3" t="str">
        <f>INDEX(Waypoints!$A$3:$L$13,MATCH(Flight!$M233,Waypoints!$I$3:$I$13,1),8)</f>
        <v xml:space="preserve">S </v>
      </c>
      <c r="H233" s="3">
        <f t="shared" si="35"/>
        <v>0</v>
      </c>
      <c r="J233" s="10">
        <f t="shared" si="29"/>
        <v>0</v>
      </c>
      <c r="L233" s="10">
        <f t="shared" si="34"/>
        <v>0</v>
      </c>
      <c r="M233" s="10">
        <f t="shared" si="31"/>
        <v>6605.699996283045</v>
      </c>
    </row>
    <row r="234" spans="1:14" x14ac:dyDescent="0.25">
      <c r="A234" s="4">
        <v>41706.048611110898</v>
      </c>
      <c r="B234" s="7">
        <f t="shared" si="30"/>
        <v>8.6666666615637951</v>
      </c>
      <c r="C234" s="13">
        <f t="shared" si="32"/>
        <v>-31.262020141955617</v>
      </c>
      <c r="D234" s="13">
        <f t="shared" si="33"/>
        <v>100.902881242585</v>
      </c>
      <c r="E234" s="3">
        <f>INDEX(Waypoints!$A$3:$L$13,MATCH(Flight!$M234,Waypoints!$I$3:$I$13,1),7)</f>
        <v>166.72499999999999</v>
      </c>
      <c r="F234" s="3" t="str">
        <f>INDEX(Waypoints!$A$3:$L$13,MATCH(Flight!$M234,Waypoints!$I$3:$I$13,1),8)</f>
        <v xml:space="preserve">S </v>
      </c>
      <c r="H234" s="3">
        <f t="shared" si="35"/>
        <v>0</v>
      </c>
      <c r="J234" s="10">
        <f t="shared" si="29"/>
        <v>0</v>
      </c>
      <c r="L234" s="10">
        <f t="shared" si="34"/>
        <v>0</v>
      </c>
      <c r="M234" s="10">
        <f t="shared" si="31"/>
        <v>6605.699996283045</v>
      </c>
      <c r="N234" t="s">
        <v>123</v>
      </c>
    </row>
    <row r="235" spans="1:14" x14ac:dyDescent="0.25">
      <c r="A235" s="4">
        <v>41706.052083333103</v>
      </c>
      <c r="B235" s="7">
        <f t="shared" si="30"/>
        <v>8.7499999944702722</v>
      </c>
      <c r="C235" s="13">
        <f t="shared" si="32"/>
        <v>-31.262020141955617</v>
      </c>
      <c r="D235" s="13">
        <f t="shared" si="33"/>
        <v>100.902881242585</v>
      </c>
      <c r="E235" s="3">
        <f>INDEX(Waypoints!$A$3:$L$13,MATCH(Flight!$M235,Waypoints!$I$3:$I$13,1),7)</f>
        <v>166.72499999999999</v>
      </c>
      <c r="F235" s="3" t="str">
        <f>INDEX(Waypoints!$A$3:$L$13,MATCH(Flight!$M235,Waypoints!$I$3:$I$13,1),8)</f>
        <v xml:space="preserve">S </v>
      </c>
      <c r="H235" s="3">
        <f t="shared" si="35"/>
        <v>0</v>
      </c>
      <c r="J235" s="10">
        <f t="shared" si="29"/>
        <v>0</v>
      </c>
      <c r="L235" s="10">
        <f t="shared" si="34"/>
        <v>0</v>
      </c>
      <c r="M235" s="10">
        <f t="shared" si="31"/>
        <v>6605.699996283045</v>
      </c>
    </row>
    <row r="236" spans="1:14" x14ac:dyDescent="0.25">
      <c r="A236" s="4">
        <v>41706.0555555553</v>
      </c>
      <c r="B236" s="7">
        <f t="shared" si="30"/>
        <v>8.8333333272021264</v>
      </c>
      <c r="C236" s="13">
        <f t="shared" si="32"/>
        <v>-31.262020141955617</v>
      </c>
      <c r="D236" s="13">
        <f t="shared" si="33"/>
        <v>100.902881242585</v>
      </c>
      <c r="E236" s="3">
        <f>INDEX(Waypoints!$A$3:$L$13,MATCH(Flight!$M236,Waypoints!$I$3:$I$13,1),7)</f>
        <v>166.72499999999999</v>
      </c>
      <c r="F236" s="3" t="str">
        <f>INDEX(Waypoints!$A$3:$L$13,MATCH(Flight!$M236,Waypoints!$I$3:$I$13,1),8)</f>
        <v xml:space="preserve">S </v>
      </c>
      <c r="H236" s="3">
        <f t="shared" si="35"/>
        <v>0</v>
      </c>
      <c r="J236" s="10">
        <f t="shared" si="29"/>
        <v>0</v>
      </c>
      <c r="L236" s="10">
        <f t="shared" si="34"/>
        <v>0</v>
      </c>
      <c r="M236" s="10">
        <f t="shared" si="31"/>
        <v>6605.699996283045</v>
      </c>
    </row>
    <row r="237" spans="1:14" x14ac:dyDescent="0.25">
      <c r="A237" s="4">
        <v>41706.059027777497</v>
      </c>
      <c r="B237" s="7">
        <f t="shared" si="30"/>
        <v>8.9166666599339806</v>
      </c>
      <c r="C237" s="13">
        <f t="shared" si="32"/>
        <v>-31.262020141955617</v>
      </c>
      <c r="D237" s="13">
        <f t="shared" si="33"/>
        <v>100.902881242585</v>
      </c>
      <c r="E237" s="3">
        <f>INDEX(Waypoints!$A$3:$L$13,MATCH(Flight!$M237,Waypoints!$I$3:$I$13,1),7)</f>
        <v>166.72499999999999</v>
      </c>
      <c r="F237" s="3" t="str">
        <f>INDEX(Waypoints!$A$3:$L$13,MATCH(Flight!$M237,Waypoints!$I$3:$I$13,1),8)</f>
        <v xml:space="preserve">S </v>
      </c>
      <c r="H237" s="3">
        <f t="shared" si="35"/>
        <v>0</v>
      </c>
      <c r="J237" s="10">
        <f t="shared" si="29"/>
        <v>0</v>
      </c>
      <c r="L237" s="10">
        <f t="shared" si="34"/>
        <v>0</v>
      </c>
      <c r="M237" s="10">
        <f t="shared" si="31"/>
        <v>6605.699996283045</v>
      </c>
    </row>
    <row r="238" spans="1:14" x14ac:dyDescent="0.25">
      <c r="A238" s="4">
        <v>41706.062499999804</v>
      </c>
      <c r="B238" s="7">
        <f t="shared" si="30"/>
        <v>8.9999999952851795</v>
      </c>
      <c r="C238" s="13">
        <f t="shared" si="32"/>
        <v>-31.262020141955617</v>
      </c>
      <c r="D238" s="13">
        <f t="shared" si="33"/>
        <v>100.902881242585</v>
      </c>
      <c r="E238" s="3">
        <f>INDEX(Waypoints!$A$3:$L$13,MATCH(Flight!$M238,Waypoints!$I$3:$I$13,1),7)</f>
        <v>166.72499999999999</v>
      </c>
      <c r="F238" s="3" t="str">
        <f>INDEX(Waypoints!$A$3:$L$13,MATCH(Flight!$M238,Waypoints!$I$3:$I$13,1),8)</f>
        <v xml:space="preserve">S </v>
      </c>
      <c r="H238" s="3">
        <f t="shared" si="35"/>
        <v>0</v>
      </c>
      <c r="J238" s="10">
        <f t="shared" si="29"/>
        <v>0</v>
      </c>
      <c r="L238" s="10">
        <f t="shared" si="34"/>
        <v>0</v>
      </c>
      <c r="M238" s="10">
        <f t="shared" si="31"/>
        <v>6605.699996283045</v>
      </c>
    </row>
    <row r="239" spans="1:14" x14ac:dyDescent="0.25">
      <c r="A239" s="4"/>
      <c r="B239" s="7"/>
      <c r="E239" s="3"/>
      <c r="F239" s="3"/>
      <c r="H239" s="3"/>
    </row>
    <row r="240" spans="1:14" x14ac:dyDescent="0.25">
      <c r="A240" s="4"/>
      <c r="B240" s="7"/>
      <c r="E240" s="3"/>
      <c r="F240" s="3"/>
      <c r="H240" s="3"/>
    </row>
    <row r="241" spans="1:8" x14ac:dyDescent="0.25">
      <c r="A241" s="4"/>
      <c r="B241" s="7"/>
      <c r="E241" s="3"/>
      <c r="F241" s="3"/>
      <c r="H241" s="3"/>
    </row>
    <row r="242" spans="1:8" x14ac:dyDescent="0.25">
      <c r="A242" s="4"/>
      <c r="B242" s="7"/>
      <c r="E242" s="3"/>
      <c r="F242" s="3"/>
      <c r="H242" s="3"/>
    </row>
    <row r="243" spans="1:8" x14ac:dyDescent="0.25">
      <c r="A243" s="4"/>
      <c r="B243" s="7"/>
      <c r="E243" s="3"/>
      <c r="F243" s="3"/>
      <c r="H243" s="3"/>
    </row>
    <row r="244" spans="1:8" x14ac:dyDescent="0.25">
      <c r="A244" s="4"/>
      <c r="B244" s="7"/>
      <c r="E244" s="3"/>
      <c r="F244" s="3"/>
      <c r="H244" s="3"/>
    </row>
    <row r="245" spans="1:8" x14ac:dyDescent="0.25">
      <c r="A245" s="4"/>
      <c r="B245" s="7"/>
      <c r="E245" s="3"/>
      <c r="F245" s="3"/>
      <c r="H245" s="3"/>
    </row>
    <row r="246" spans="1:8" x14ac:dyDescent="0.25">
      <c r="A246" s="4"/>
      <c r="B246" s="7"/>
      <c r="E246" s="3"/>
      <c r="F246" s="3"/>
      <c r="H246" s="3"/>
    </row>
    <row r="247" spans="1:8" x14ac:dyDescent="0.25">
      <c r="A247" s="4"/>
      <c r="B247" s="7"/>
      <c r="E247" s="3"/>
      <c r="F247" s="3"/>
      <c r="H247" s="3"/>
    </row>
    <row r="248" spans="1:8" x14ac:dyDescent="0.25">
      <c r="A248" s="4"/>
      <c r="B248" s="7"/>
      <c r="E248" s="3"/>
      <c r="F248" s="3"/>
      <c r="H248" s="3"/>
    </row>
    <row r="249" spans="1:8" x14ac:dyDescent="0.25">
      <c r="A249" s="4"/>
      <c r="B249" s="7"/>
      <c r="E249" s="3"/>
      <c r="F249" s="3"/>
      <c r="H249" s="3"/>
    </row>
    <row r="250" spans="1:8" x14ac:dyDescent="0.25">
      <c r="A250" s="4"/>
      <c r="B250" s="7"/>
      <c r="E250" s="3"/>
      <c r="F250" s="3"/>
      <c r="H250" s="3"/>
    </row>
    <row r="251" spans="1:8" x14ac:dyDescent="0.25">
      <c r="A251" s="4"/>
      <c r="B251" s="7"/>
      <c r="E251" s="3"/>
      <c r="F251" s="3"/>
      <c r="H251" s="3"/>
    </row>
    <row r="252" spans="1:8" x14ac:dyDescent="0.25">
      <c r="A252" s="4"/>
      <c r="B252" s="7"/>
      <c r="E252" s="3"/>
      <c r="F252" s="3"/>
      <c r="H252" s="3"/>
    </row>
    <row r="253" spans="1:8" x14ac:dyDescent="0.25">
      <c r="A253" s="4"/>
      <c r="B253" s="7"/>
      <c r="E253" s="3"/>
      <c r="F253" s="3"/>
      <c r="H253" s="3"/>
    </row>
    <row r="254" spans="1:8" x14ac:dyDescent="0.25">
      <c r="A254" s="4"/>
      <c r="B254" s="7"/>
      <c r="E254" s="3"/>
      <c r="F254" s="3"/>
      <c r="H254" s="3"/>
    </row>
    <row r="255" spans="1:8" x14ac:dyDescent="0.25">
      <c r="A255" s="4"/>
      <c r="B255" s="7"/>
      <c r="E255" s="3"/>
      <c r="F255" s="3"/>
      <c r="H255" s="3"/>
    </row>
    <row r="256" spans="1:8" x14ac:dyDescent="0.25">
      <c r="A256" s="4"/>
      <c r="B256" s="7"/>
      <c r="E256" s="3"/>
      <c r="F256" s="3"/>
      <c r="H256" s="3"/>
    </row>
    <row r="257" spans="1:8" x14ac:dyDescent="0.25">
      <c r="A257" s="4"/>
      <c r="B257" s="7"/>
      <c r="E257" s="3"/>
      <c r="F257" s="3"/>
      <c r="H257" s="3"/>
    </row>
    <row r="258" spans="1:8" x14ac:dyDescent="0.25">
      <c r="A258" s="4"/>
      <c r="B258" s="7"/>
      <c r="E258" s="3"/>
      <c r="F258" s="3"/>
      <c r="H258" s="3"/>
    </row>
    <row r="259" spans="1:8" x14ac:dyDescent="0.25">
      <c r="A259" s="4"/>
      <c r="B259" s="7"/>
      <c r="E259" s="3"/>
      <c r="F259" s="3"/>
      <c r="H259" s="3"/>
    </row>
    <row r="260" spans="1:8" x14ac:dyDescent="0.25">
      <c r="A260" s="4"/>
      <c r="B260" s="7"/>
      <c r="E260" s="3"/>
      <c r="F260" s="3"/>
      <c r="H260" s="3"/>
    </row>
    <row r="261" spans="1:8" x14ac:dyDescent="0.25">
      <c r="A261" s="4"/>
      <c r="B261" s="7"/>
      <c r="E261" s="3"/>
      <c r="F261" s="3"/>
      <c r="H261" s="3"/>
    </row>
    <row r="262" spans="1:8" x14ac:dyDescent="0.25">
      <c r="A262" s="4"/>
      <c r="B262" s="7"/>
      <c r="E262" s="3"/>
      <c r="F262" s="3"/>
      <c r="H262" s="3"/>
    </row>
    <row r="263" spans="1:8" x14ac:dyDescent="0.25">
      <c r="A263" s="4"/>
      <c r="B263" s="7"/>
      <c r="E263" s="3"/>
      <c r="F263" s="3"/>
      <c r="H263" s="3"/>
    </row>
    <row r="264" spans="1:8" x14ac:dyDescent="0.25">
      <c r="A264" s="4"/>
      <c r="B264" s="7"/>
      <c r="E264" s="3"/>
      <c r="F264" s="3"/>
      <c r="H264" s="3"/>
    </row>
    <row r="265" spans="1:8" x14ac:dyDescent="0.25">
      <c r="A265" s="4"/>
      <c r="B265" s="7"/>
      <c r="E265" s="3"/>
      <c r="F265" s="3"/>
      <c r="H265" s="3"/>
    </row>
    <row r="266" spans="1:8" x14ac:dyDescent="0.25">
      <c r="A266" s="4"/>
      <c r="B266" s="7"/>
      <c r="E266" s="3"/>
      <c r="F266" s="3"/>
      <c r="H266" s="3"/>
    </row>
    <row r="267" spans="1:8" x14ac:dyDescent="0.25">
      <c r="A267" s="4"/>
      <c r="B267" s="7"/>
      <c r="E267" s="3"/>
      <c r="F267" s="3"/>
      <c r="H267" s="3"/>
    </row>
    <row r="268" spans="1:8" x14ac:dyDescent="0.25">
      <c r="A268" s="4"/>
      <c r="B268" s="7"/>
      <c r="E268" s="3"/>
      <c r="F268" s="3"/>
      <c r="H268" s="3"/>
    </row>
    <row r="269" spans="1:8" x14ac:dyDescent="0.25">
      <c r="A269" s="4"/>
      <c r="B269" s="7"/>
      <c r="E269" s="3"/>
      <c r="F269" s="3"/>
      <c r="H269" s="3"/>
    </row>
    <row r="270" spans="1:8" x14ac:dyDescent="0.25">
      <c r="A270" s="4"/>
      <c r="B270" s="7"/>
      <c r="E270" s="3"/>
      <c r="F270" s="3"/>
      <c r="H270" s="3"/>
    </row>
    <row r="271" spans="1:8" x14ac:dyDescent="0.25">
      <c r="A271" s="4"/>
      <c r="B271" s="7"/>
      <c r="E271" s="3"/>
      <c r="F271" s="3"/>
      <c r="H271" s="3"/>
    </row>
    <row r="272" spans="1:8" x14ac:dyDescent="0.25">
      <c r="A272" s="4"/>
      <c r="B272" s="7"/>
      <c r="E272" s="3"/>
      <c r="F272" s="3"/>
      <c r="H272" s="3"/>
    </row>
    <row r="273" spans="1:8" x14ac:dyDescent="0.25">
      <c r="A273" s="4"/>
      <c r="B273" s="7"/>
      <c r="E273" s="3"/>
      <c r="F273" s="3"/>
      <c r="H273" s="3"/>
    </row>
    <row r="274" spans="1:8" x14ac:dyDescent="0.25">
      <c r="A274" s="4"/>
      <c r="B274" s="7"/>
      <c r="E274" s="3"/>
      <c r="F274" s="3"/>
      <c r="H274" s="3"/>
    </row>
    <row r="275" spans="1:8" x14ac:dyDescent="0.25">
      <c r="A275" s="4"/>
      <c r="B275" s="7"/>
      <c r="E275" s="3"/>
      <c r="F275" s="3"/>
      <c r="H275" s="3"/>
    </row>
    <row r="276" spans="1:8" x14ac:dyDescent="0.25">
      <c r="A276" s="4"/>
      <c r="B276" s="7"/>
      <c r="E276" s="3"/>
      <c r="F276" s="3"/>
      <c r="H276" s="3"/>
    </row>
    <row r="277" spans="1:8" x14ac:dyDescent="0.25">
      <c r="A277" s="4"/>
      <c r="B277" s="7"/>
      <c r="E277" s="3"/>
      <c r="F277" s="3"/>
      <c r="H277" s="3"/>
    </row>
    <row r="278" spans="1:8" x14ac:dyDescent="0.25">
      <c r="A278" s="4"/>
      <c r="B278" s="7"/>
      <c r="E278" s="3"/>
      <c r="F278" s="3"/>
      <c r="H278" s="3"/>
    </row>
    <row r="279" spans="1:8" x14ac:dyDescent="0.25">
      <c r="A279" s="4"/>
      <c r="B279" s="7"/>
      <c r="E279" s="3"/>
      <c r="F279" s="3"/>
      <c r="H279" s="3"/>
    </row>
    <row r="280" spans="1:8" x14ac:dyDescent="0.25">
      <c r="A280" s="4"/>
      <c r="B280" s="7"/>
      <c r="E280" s="3"/>
      <c r="F280" s="3"/>
      <c r="H280" s="3"/>
    </row>
    <row r="281" spans="1:8" x14ac:dyDescent="0.25">
      <c r="A281" s="4"/>
      <c r="B281" s="7"/>
      <c r="E281" s="3"/>
      <c r="F281" s="3"/>
      <c r="H281" s="3"/>
    </row>
    <row r="282" spans="1:8" x14ac:dyDescent="0.25">
      <c r="A282" s="4"/>
      <c r="B282" s="7"/>
      <c r="E282" s="3"/>
      <c r="F282" s="3"/>
      <c r="H282" s="3"/>
    </row>
    <row r="283" spans="1:8" x14ac:dyDescent="0.25">
      <c r="A283" s="4"/>
      <c r="B283" s="7"/>
      <c r="E283" s="3"/>
      <c r="F283" s="3"/>
      <c r="H283" s="3"/>
    </row>
    <row r="284" spans="1:8" x14ac:dyDescent="0.25">
      <c r="A284" s="4"/>
      <c r="B284" s="7"/>
      <c r="E284" s="3"/>
      <c r="F284" s="3"/>
      <c r="H284" s="3"/>
    </row>
    <row r="285" spans="1:8" x14ac:dyDescent="0.25">
      <c r="A285" s="4"/>
      <c r="B285" s="7"/>
      <c r="E285" s="3"/>
      <c r="F285" s="3"/>
      <c r="H285" s="3"/>
    </row>
    <row r="286" spans="1:8" x14ac:dyDescent="0.25">
      <c r="A286" s="4"/>
      <c r="B286" s="7"/>
      <c r="E286" s="3"/>
      <c r="F286" s="3"/>
      <c r="H286" s="3"/>
    </row>
    <row r="287" spans="1:8" x14ac:dyDescent="0.25">
      <c r="A287" s="4"/>
      <c r="B287" s="7"/>
      <c r="E287" s="3"/>
      <c r="F287" s="3"/>
      <c r="H287" s="3"/>
    </row>
    <row r="288" spans="1:8" x14ac:dyDescent="0.25">
      <c r="A288" s="4"/>
      <c r="B288" s="7"/>
      <c r="E288" s="3"/>
      <c r="F288" s="3"/>
      <c r="H288" s="3"/>
    </row>
    <row r="289" spans="1:8" x14ac:dyDescent="0.25">
      <c r="A289" s="4"/>
      <c r="B289" s="7"/>
      <c r="E289" s="3"/>
      <c r="F289" s="3"/>
      <c r="H289" s="3"/>
    </row>
    <row r="290" spans="1:8" x14ac:dyDescent="0.25">
      <c r="A290" s="4"/>
      <c r="B290" s="7"/>
      <c r="E290" s="3"/>
      <c r="F290" s="3"/>
      <c r="H290" s="3"/>
    </row>
    <row r="291" spans="1:8" x14ac:dyDescent="0.25">
      <c r="A291" s="4"/>
      <c r="B291" s="7"/>
      <c r="E291" s="3"/>
      <c r="F291" s="3"/>
      <c r="H291" s="3"/>
    </row>
    <row r="292" spans="1:8" x14ac:dyDescent="0.25">
      <c r="A292" s="4"/>
      <c r="B292" s="7"/>
      <c r="E292" s="3"/>
      <c r="F292" s="3"/>
      <c r="H292" s="3"/>
    </row>
    <row r="293" spans="1:8" x14ac:dyDescent="0.25">
      <c r="A293" s="4"/>
      <c r="B293" s="7"/>
      <c r="E293" s="3"/>
      <c r="F293" s="3"/>
      <c r="H293" s="3"/>
    </row>
    <row r="294" spans="1:8" x14ac:dyDescent="0.25">
      <c r="A294" s="4"/>
      <c r="B294" s="7"/>
      <c r="E294" s="3"/>
      <c r="F294" s="3"/>
      <c r="H294" s="3"/>
    </row>
    <row r="295" spans="1:8" x14ac:dyDescent="0.25">
      <c r="A295" s="4"/>
      <c r="B295" s="7"/>
      <c r="E295" s="3"/>
      <c r="F295" s="3"/>
      <c r="H295" s="3"/>
    </row>
    <row r="296" spans="1:8" x14ac:dyDescent="0.25">
      <c r="A296" s="4"/>
      <c r="B296" s="7"/>
      <c r="E296" s="3"/>
      <c r="F296" s="3"/>
      <c r="H296" s="3"/>
    </row>
    <row r="297" spans="1:8" x14ac:dyDescent="0.25">
      <c r="A297" s="4"/>
      <c r="B297" s="7"/>
      <c r="E297" s="3"/>
      <c r="F297" s="3"/>
      <c r="H297" s="3"/>
    </row>
    <row r="298" spans="1:8" x14ac:dyDescent="0.25">
      <c r="A298" s="4"/>
      <c r="B298" s="7"/>
      <c r="E298" s="3"/>
      <c r="F298" s="3"/>
      <c r="H298" s="3"/>
    </row>
    <row r="299" spans="1:8" x14ac:dyDescent="0.25">
      <c r="A299" s="4"/>
      <c r="B299" s="7"/>
      <c r="E299" s="3"/>
      <c r="F299" s="3"/>
      <c r="H299" s="3"/>
    </row>
    <row r="300" spans="1:8" x14ac:dyDescent="0.25">
      <c r="A300" s="4"/>
      <c r="B300" s="7"/>
      <c r="E300" s="3"/>
      <c r="F300" s="3"/>
      <c r="H300" s="3"/>
    </row>
    <row r="301" spans="1:8" x14ac:dyDescent="0.25">
      <c r="A301" s="4"/>
      <c r="B301" s="7"/>
      <c r="E301" s="3"/>
      <c r="F301" s="3"/>
      <c r="H301" s="3"/>
    </row>
    <row r="302" spans="1:8" x14ac:dyDescent="0.25">
      <c r="A302" s="4"/>
      <c r="B302" s="7"/>
      <c r="E302" s="3"/>
      <c r="F302" s="3"/>
      <c r="H302" s="3"/>
    </row>
    <row r="303" spans="1:8" x14ac:dyDescent="0.25">
      <c r="A303" s="4"/>
      <c r="B303" s="7"/>
      <c r="E303" s="3"/>
      <c r="F303" s="3"/>
      <c r="H303" s="3"/>
    </row>
    <row r="304" spans="1:8" x14ac:dyDescent="0.25">
      <c r="A304" s="4"/>
      <c r="B304" s="7"/>
      <c r="E304" s="3"/>
      <c r="F304" s="3"/>
      <c r="H304" s="3"/>
    </row>
    <row r="305" spans="1:8" x14ac:dyDescent="0.25">
      <c r="A305" s="4"/>
      <c r="B305" s="7"/>
      <c r="E305" s="3"/>
      <c r="F305" s="3"/>
      <c r="H305" s="3"/>
    </row>
    <row r="306" spans="1:8" x14ac:dyDescent="0.25">
      <c r="A306" s="4"/>
      <c r="B306" s="7"/>
      <c r="E306" s="3"/>
      <c r="F306" s="3"/>
      <c r="H306" s="3"/>
    </row>
    <row r="307" spans="1:8" x14ac:dyDescent="0.25">
      <c r="A307" s="4"/>
      <c r="B307" s="7"/>
      <c r="E307" s="3"/>
      <c r="F307" s="3"/>
      <c r="H307" s="3"/>
    </row>
    <row r="308" spans="1:8" x14ac:dyDescent="0.25">
      <c r="A308" s="4"/>
      <c r="B308" s="7"/>
      <c r="E308" s="3"/>
      <c r="F308" s="3"/>
      <c r="H308" s="3"/>
    </row>
    <row r="309" spans="1:8" x14ac:dyDescent="0.25">
      <c r="A309" s="4"/>
      <c r="B309" s="7"/>
      <c r="E309" s="3"/>
      <c r="F309" s="3"/>
      <c r="H309" s="3"/>
    </row>
    <row r="310" spans="1:8" x14ac:dyDescent="0.25">
      <c r="A310" s="4"/>
      <c r="B310" s="7"/>
      <c r="E310" s="3"/>
      <c r="F310" s="3"/>
      <c r="H310" s="3"/>
    </row>
    <row r="311" spans="1:8" x14ac:dyDescent="0.25">
      <c r="A311" s="4"/>
      <c r="B311" s="7"/>
      <c r="E311" s="3"/>
      <c r="F311" s="3"/>
      <c r="H311" s="3"/>
    </row>
    <row r="312" spans="1:8" x14ac:dyDescent="0.25">
      <c r="A312" s="4"/>
      <c r="B312" s="7"/>
      <c r="E312" s="3"/>
      <c r="F312" s="3"/>
      <c r="H312" s="3"/>
    </row>
    <row r="313" spans="1:8" x14ac:dyDescent="0.25">
      <c r="A313" s="4"/>
      <c r="B313" s="7"/>
      <c r="E313" s="3"/>
      <c r="F313" s="3"/>
      <c r="H313" s="3"/>
    </row>
    <row r="314" spans="1:8" x14ac:dyDescent="0.25">
      <c r="A314" s="4"/>
      <c r="B314" s="7"/>
      <c r="E314" s="3"/>
      <c r="F314" s="3"/>
      <c r="H314" s="3"/>
    </row>
    <row r="315" spans="1:8" x14ac:dyDescent="0.25">
      <c r="A315" s="4"/>
      <c r="B315" s="7"/>
      <c r="E315" s="3"/>
      <c r="F315" s="3"/>
      <c r="H315" s="3"/>
    </row>
    <row r="316" spans="1:8" x14ac:dyDescent="0.25">
      <c r="A316" s="4"/>
      <c r="B316" s="7"/>
      <c r="E316" s="3"/>
      <c r="F316" s="3"/>
      <c r="H316" s="3"/>
    </row>
    <row r="317" spans="1:8" x14ac:dyDescent="0.25">
      <c r="A317" s="4"/>
      <c r="B317" s="7"/>
      <c r="E317" s="3"/>
      <c r="F317" s="3"/>
      <c r="H317" s="3"/>
    </row>
    <row r="318" spans="1:8" x14ac:dyDescent="0.25">
      <c r="A318" s="4"/>
      <c r="B318" s="7"/>
      <c r="E318" s="3"/>
      <c r="F318" s="3"/>
      <c r="H318" s="3"/>
    </row>
    <row r="319" spans="1:8" x14ac:dyDescent="0.25">
      <c r="A319" s="4"/>
      <c r="B319" s="7"/>
      <c r="E319" s="3"/>
      <c r="F319" s="3"/>
      <c r="H319" s="3"/>
    </row>
    <row r="320" spans="1:8" x14ac:dyDescent="0.25">
      <c r="A320" s="4"/>
      <c r="B320" s="7"/>
      <c r="E320" s="3"/>
      <c r="F320" s="3"/>
      <c r="H320" s="3"/>
    </row>
    <row r="321" spans="1:8" x14ac:dyDescent="0.25">
      <c r="A321" s="4"/>
      <c r="B321" s="7"/>
      <c r="E321" s="3"/>
      <c r="F321" s="3"/>
      <c r="H321" s="3"/>
    </row>
    <row r="322" spans="1:8" x14ac:dyDescent="0.25">
      <c r="A322" s="4"/>
      <c r="B322" s="7"/>
      <c r="E322" s="3"/>
      <c r="F322" s="3"/>
      <c r="H322" s="3"/>
    </row>
    <row r="323" spans="1:8" x14ac:dyDescent="0.25">
      <c r="A323" s="4"/>
      <c r="B323" s="7"/>
      <c r="E323" s="3"/>
      <c r="F323" s="3"/>
      <c r="H323" s="3"/>
    </row>
    <row r="324" spans="1:8" x14ac:dyDescent="0.25">
      <c r="A324" s="4"/>
      <c r="B324" s="7"/>
      <c r="E324" s="3"/>
      <c r="F324" s="3"/>
      <c r="H324" s="3"/>
    </row>
    <row r="325" spans="1:8" x14ac:dyDescent="0.25">
      <c r="A325" s="4"/>
      <c r="B325" s="7"/>
      <c r="E325" s="3"/>
      <c r="F325" s="3"/>
      <c r="H325" s="3"/>
    </row>
    <row r="326" spans="1:8" x14ac:dyDescent="0.25">
      <c r="A326" s="4"/>
      <c r="B326" s="7"/>
      <c r="E326" s="3"/>
      <c r="F326" s="3"/>
      <c r="H326" s="3"/>
    </row>
    <row r="327" spans="1:8" x14ac:dyDescent="0.25">
      <c r="A327" s="4"/>
      <c r="B327" s="7"/>
      <c r="E327" s="3"/>
      <c r="F327" s="3"/>
      <c r="H327" s="3"/>
    </row>
    <row r="328" spans="1:8" x14ac:dyDescent="0.25">
      <c r="A328" s="4"/>
      <c r="B328" s="7"/>
      <c r="E328" s="3"/>
      <c r="F328" s="3"/>
      <c r="H328" s="3"/>
    </row>
    <row r="329" spans="1:8" x14ac:dyDescent="0.25">
      <c r="A329" s="4"/>
      <c r="B329" s="7"/>
      <c r="E329" s="3"/>
      <c r="F329" s="3"/>
      <c r="H329" s="3"/>
    </row>
    <row r="330" spans="1:8" x14ac:dyDescent="0.25">
      <c r="A330" s="4"/>
      <c r="B330" s="7"/>
      <c r="E330" s="3"/>
      <c r="F330" s="3"/>
      <c r="H330" s="3"/>
    </row>
    <row r="331" spans="1:8" x14ac:dyDescent="0.25">
      <c r="A331" s="4"/>
      <c r="B331" s="7"/>
      <c r="E331" s="3"/>
      <c r="F331" s="3"/>
      <c r="H331" s="3"/>
    </row>
    <row r="332" spans="1:8" x14ac:dyDescent="0.25">
      <c r="A332" s="4"/>
      <c r="B332" s="7"/>
      <c r="E332" s="3"/>
      <c r="F332" s="3"/>
      <c r="H332" s="3"/>
    </row>
    <row r="333" spans="1:8" x14ac:dyDescent="0.25">
      <c r="A333" s="4"/>
      <c r="B333" s="7"/>
      <c r="E333" s="3"/>
      <c r="F333" s="3"/>
      <c r="H333" s="3"/>
    </row>
    <row r="334" spans="1:8" x14ac:dyDescent="0.25">
      <c r="A334" s="4"/>
      <c r="B334" s="7"/>
      <c r="E334" s="3"/>
      <c r="F334" s="3"/>
      <c r="H334" s="3"/>
    </row>
    <row r="335" spans="1:8" x14ac:dyDescent="0.25">
      <c r="A335" s="4"/>
      <c r="B335" s="7"/>
      <c r="E335" s="3"/>
      <c r="F335" s="3"/>
      <c r="H335" s="3"/>
    </row>
    <row r="336" spans="1:8" x14ac:dyDescent="0.25">
      <c r="A336" s="4"/>
      <c r="B336" s="7"/>
      <c r="E336" s="3"/>
      <c r="F336" s="3"/>
      <c r="H336" s="3"/>
    </row>
    <row r="337" spans="1:8" x14ac:dyDescent="0.25">
      <c r="A337" s="4"/>
      <c r="B337" s="7"/>
      <c r="E337" s="3"/>
      <c r="F337" s="3"/>
      <c r="H337" s="3"/>
    </row>
    <row r="338" spans="1:8" x14ac:dyDescent="0.25">
      <c r="A338" s="4"/>
      <c r="B338" s="7"/>
      <c r="E338" s="3"/>
      <c r="F338" s="3"/>
      <c r="H338" s="3"/>
    </row>
    <row r="339" spans="1:8" x14ac:dyDescent="0.25">
      <c r="A339" s="4"/>
      <c r="B339" s="7"/>
      <c r="E339" s="3"/>
      <c r="F339" s="3"/>
      <c r="H339" s="3"/>
    </row>
    <row r="340" spans="1:8" x14ac:dyDescent="0.25">
      <c r="A340" s="4"/>
      <c r="B340" s="7"/>
      <c r="E340" s="3"/>
      <c r="F340" s="3"/>
      <c r="H340" s="3"/>
    </row>
    <row r="341" spans="1:8" x14ac:dyDescent="0.25">
      <c r="A341" s="4"/>
      <c r="B341" s="7"/>
      <c r="E341" s="3"/>
      <c r="F341" s="3"/>
      <c r="H341" s="3"/>
    </row>
    <row r="342" spans="1:8" x14ac:dyDescent="0.25">
      <c r="A342" s="4"/>
      <c r="B342" s="7"/>
      <c r="E342" s="3"/>
      <c r="F342" s="3"/>
      <c r="H342" s="3"/>
    </row>
    <row r="343" spans="1:8" x14ac:dyDescent="0.25">
      <c r="A343" s="4"/>
      <c r="B343" s="7"/>
      <c r="E343" s="3"/>
      <c r="F343" s="3"/>
      <c r="H343" s="3"/>
    </row>
    <row r="344" spans="1:8" x14ac:dyDescent="0.25">
      <c r="A344" s="4"/>
      <c r="B344" s="7"/>
      <c r="E344" s="3"/>
      <c r="F344" s="3"/>
      <c r="H344" s="3"/>
    </row>
    <row r="345" spans="1:8" x14ac:dyDescent="0.25">
      <c r="A345" s="4"/>
      <c r="B345" s="7"/>
      <c r="E345" s="3"/>
      <c r="F345" s="3"/>
      <c r="H345" s="3"/>
    </row>
    <row r="346" spans="1:8" x14ac:dyDescent="0.25">
      <c r="A346" s="4"/>
      <c r="B346" s="7"/>
      <c r="E346" s="3"/>
      <c r="F346" s="3"/>
      <c r="H346" s="3"/>
    </row>
    <row r="347" spans="1:8" x14ac:dyDescent="0.25">
      <c r="A347" s="4"/>
      <c r="B347" s="7"/>
      <c r="E347" s="3"/>
      <c r="F347" s="3"/>
      <c r="H347" s="3"/>
    </row>
    <row r="348" spans="1:8" x14ac:dyDescent="0.25">
      <c r="A348" s="4"/>
      <c r="B348" s="7"/>
      <c r="E348" s="3"/>
      <c r="F348" s="3"/>
      <c r="H348" s="3"/>
    </row>
    <row r="349" spans="1:8" x14ac:dyDescent="0.25">
      <c r="A349" s="4"/>
      <c r="B349" s="7"/>
      <c r="E349" s="3"/>
      <c r="F349" s="3"/>
      <c r="H349" s="3"/>
    </row>
    <row r="350" spans="1:8" x14ac:dyDescent="0.25">
      <c r="A350" s="4"/>
      <c r="B350" s="7"/>
      <c r="E350" s="3"/>
      <c r="F350" s="3"/>
      <c r="H350" s="3"/>
    </row>
    <row r="351" spans="1:8" x14ac:dyDescent="0.25">
      <c r="A351" s="4"/>
      <c r="B351" s="7"/>
      <c r="E351" s="3"/>
      <c r="F351" s="3"/>
      <c r="H351" s="3"/>
    </row>
    <row r="352" spans="1:8" x14ac:dyDescent="0.25">
      <c r="A352" s="4"/>
      <c r="B352" s="7"/>
      <c r="E352" s="3"/>
      <c r="F352" s="3"/>
      <c r="H352" s="3"/>
    </row>
    <row r="353" spans="1:8" x14ac:dyDescent="0.25">
      <c r="A353" s="4"/>
      <c r="B353" s="7"/>
      <c r="E353" s="3"/>
      <c r="F353" s="3"/>
      <c r="H353" s="3"/>
    </row>
    <row r="354" spans="1:8" x14ac:dyDescent="0.25">
      <c r="A354" s="4"/>
      <c r="B354" s="7"/>
      <c r="E354" s="3"/>
      <c r="F354" s="3"/>
      <c r="H354" s="3"/>
    </row>
    <row r="355" spans="1:8" x14ac:dyDescent="0.25">
      <c r="A355" s="4"/>
      <c r="B355" s="7"/>
      <c r="E355" s="3"/>
      <c r="F355" s="3"/>
      <c r="H355" s="3"/>
    </row>
    <row r="356" spans="1:8" x14ac:dyDescent="0.25">
      <c r="A356" s="4"/>
      <c r="B356" s="7"/>
      <c r="E356" s="3"/>
      <c r="F356" s="3"/>
      <c r="H356" s="3"/>
    </row>
    <row r="357" spans="1:8" x14ac:dyDescent="0.25">
      <c r="A357" s="4"/>
      <c r="B357" s="7"/>
      <c r="E357" s="3"/>
      <c r="F357" s="3"/>
      <c r="H357" s="3"/>
    </row>
    <row r="358" spans="1:8" x14ac:dyDescent="0.25">
      <c r="A358" s="4"/>
      <c r="B358" s="7"/>
      <c r="E358" s="3"/>
      <c r="F358" s="3"/>
      <c r="H358" s="3"/>
    </row>
    <row r="359" spans="1:8" x14ac:dyDescent="0.25">
      <c r="A359" s="4"/>
      <c r="B359" s="7"/>
      <c r="E359" s="3"/>
      <c r="F359" s="3"/>
      <c r="H359" s="3"/>
    </row>
    <row r="360" spans="1:8" x14ac:dyDescent="0.25">
      <c r="A360" s="4"/>
      <c r="B360" s="7"/>
      <c r="E360" s="3"/>
      <c r="F360" s="3"/>
      <c r="H360" s="3"/>
    </row>
    <row r="361" spans="1:8" x14ac:dyDescent="0.25">
      <c r="A361" s="4"/>
      <c r="B361" s="7"/>
      <c r="E361" s="3"/>
      <c r="F361" s="3"/>
      <c r="H361" s="3"/>
    </row>
    <row r="362" spans="1:8" x14ac:dyDescent="0.25">
      <c r="A362" s="4"/>
      <c r="B362" s="7"/>
      <c r="E362" s="3"/>
      <c r="F362" s="3"/>
      <c r="H362" s="3"/>
    </row>
    <row r="363" spans="1:8" x14ac:dyDescent="0.25">
      <c r="A363" s="4"/>
      <c r="B363" s="7"/>
      <c r="E363" s="3"/>
      <c r="F363" s="3"/>
      <c r="H363" s="3"/>
    </row>
    <row r="364" spans="1:8" x14ac:dyDescent="0.25">
      <c r="A364" s="4"/>
      <c r="B364" s="7"/>
      <c r="E364" s="3"/>
      <c r="F364" s="3"/>
      <c r="H364" s="3"/>
    </row>
    <row r="365" spans="1:8" x14ac:dyDescent="0.25">
      <c r="A365" s="4"/>
      <c r="B365" s="7"/>
      <c r="E365" s="3"/>
      <c r="F365" s="3"/>
      <c r="H365" s="3"/>
    </row>
    <row r="366" spans="1:8" x14ac:dyDescent="0.25">
      <c r="A366" s="4"/>
      <c r="B366" s="7"/>
      <c r="E366" s="3"/>
      <c r="F366" s="3"/>
      <c r="H366" s="3"/>
    </row>
    <row r="367" spans="1:8" x14ac:dyDescent="0.25">
      <c r="A367" s="4"/>
      <c r="B367" s="7"/>
      <c r="E367" s="3"/>
      <c r="F367" s="3"/>
      <c r="H367" s="3"/>
    </row>
    <row r="368" spans="1:8" x14ac:dyDescent="0.25">
      <c r="A368" s="4"/>
      <c r="B368" s="7"/>
      <c r="E368" s="3"/>
      <c r="F368" s="3"/>
      <c r="H368" s="3"/>
    </row>
    <row r="369" spans="1:8" x14ac:dyDescent="0.25">
      <c r="A369" s="4"/>
      <c r="B369" s="7"/>
      <c r="E369" s="3"/>
      <c r="F369" s="3"/>
      <c r="H369" s="3"/>
    </row>
    <row r="370" spans="1:8" x14ac:dyDescent="0.25">
      <c r="A370" s="4"/>
      <c r="B370" s="7"/>
      <c r="E370" s="3"/>
      <c r="F370" s="3"/>
      <c r="H370" s="3"/>
    </row>
    <row r="371" spans="1:8" x14ac:dyDescent="0.25">
      <c r="A371" s="4"/>
      <c r="B371" s="7"/>
      <c r="E371" s="3"/>
      <c r="F371" s="3"/>
      <c r="H371" s="3"/>
    </row>
    <row r="372" spans="1:8" x14ac:dyDescent="0.25">
      <c r="A372" s="4"/>
      <c r="B372" s="7"/>
      <c r="E372" s="3"/>
      <c r="F372" s="3"/>
      <c r="H372" s="3"/>
    </row>
    <row r="373" spans="1:8" x14ac:dyDescent="0.25">
      <c r="A373" s="4"/>
      <c r="B373" s="7"/>
      <c r="E373" s="3"/>
      <c r="F373" s="3"/>
      <c r="H373" s="3"/>
    </row>
    <row r="374" spans="1:8" x14ac:dyDescent="0.25">
      <c r="A374" s="4"/>
      <c r="B374" s="7"/>
      <c r="E374" s="3"/>
      <c r="F374" s="3"/>
      <c r="H374" s="3"/>
    </row>
    <row r="375" spans="1:8" x14ac:dyDescent="0.25">
      <c r="A375" s="4"/>
      <c r="B375" s="7"/>
      <c r="E375" s="3"/>
      <c r="F375" s="3"/>
      <c r="H375" s="3"/>
    </row>
    <row r="376" spans="1:8" x14ac:dyDescent="0.25">
      <c r="A376" s="4"/>
      <c r="B376" s="7"/>
      <c r="E376" s="3"/>
      <c r="F376" s="3"/>
      <c r="H376" s="3"/>
    </row>
    <row r="377" spans="1:8" x14ac:dyDescent="0.25">
      <c r="A377" s="4"/>
      <c r="B377" s="7"/>
      <c r="E377" s="3"/>
      <c r="F377" s="3"/>
      <c r="H377" s="3"/>
    </row>
    <row r="378" spans="1:8" x14ac:dyDescent="0.25">
      <c r="A378" s="4"/>
      <c r="B378" s="7"/>
      <c r="E378" s="3"/>
      <c r="F378" s="3"/>
      <c r="H378" s="3"/>
    </row>
    <row r="379" spans="1:8" x14ac:dyDescent="0.25">
      <c r="A379" s="4"/>
      <c r="B379" s="7"/>
      <c r="E379" s="3"/>
      <c r="F379" s="3"/>
      <c r="H379" s="3"/>
    </row>
    <row r="380" spans="1:8" x14ac:dyDescent="0.25">
      <c r="A380" s="4"/>
      <c r="B380" s="7"/>
      <c r="E380" s="3"/>
      <c r="F380" s="3"/>
      <c r="H380" s="3"/>
    </row>
    <row r="381" spans="1:8" x14ac:dyDescent="0.25">
      <c r="A381" s="4"/>
      <c r="B381" s="7"/>
      <c r="E381" s="3"/>
      <c r="F381" s="3"/>
      <c r="H381" s="3"/>
    </row>
    <row r="382" spans="1:8" x14ac:dyDescent="0.25">
      <c r="A382" s="4"/>
      <c r="B382" s="7"/>
      <c r="E382" s="3"/>
      <c r="F382" s="3"/>
      <c r="H382" s="3"/>
    </row>
    <row r="383" spans="1:8" x14ac:dyDescent="0.25">
      <c r="A383" s="4"/>
      <c r="B383" s="7"/>
      <c r="E383" s="3"/>
      <c r="F383" s="3"/>
      <c r="H383" s="3"/>
    </row>
    <row r="384" spans="1:8" x14ac:dyDescent="0.25">
      <c r="A384" s="4"/>
      <c r="B384" s="7"/>
      <c r="E384" s="3"/>
      <c r="F384" s="3"/>
      <c r="H384" s="3"/>
    </row>
    <row r="385" spans="1:8" x14ac:dyDescent="0.25">
      <c r="A385" s="4"/>
      <c r="B385" s="7"/>
      <c r="E385" s="3"/>
      <c r="F385" s="3"/>
      <c r="H385" s="3"/>
    </row>
    <row r="386" spans="1:8" x14ac:dyDescent="0.25">
      <c r="A386" s="4"/>
      <c r="B386" s="7"/>
      <c r="E386" s="3"/>
      <c r="F386" s="3"/>
      <c r="H386" s="3"/>
    </row>
    <row r="387" spans="1:8" x14ac:dyDescent="0.25">
      <c r="A387" s="4"/>
      <c r="B387" s="7"/>
      <c r="E387" s="3"/>
      <c r="F387" s="3"/>
      <c r="H387" s="3"/>
    </row>
    <row r="388" spans="1:8" x14ac:dyDescent="0.25">
      <c r="A388" s="4"/>
      <c r="B388" s="7"/>
      <c r="E388" s="3"/>
      <c r="F388" s="3"/>
      <c r="H388" s="3"/>
    </row>
    <row r="389" spans="1:8" x14ac:dyDescent="0.25">
      <c r="A389" s="4"/>
      <c r="B389" s="7"/>
      <c r="E389" s="3"/>
      <c r="F389" s="3"/>
      <c r="H389" s="3"/>
    </row>
    <row r="390" spans="1:8" x14ac:dyDescent="0.25">
      <c r="A390" s="4"/>
      <c r="B390" s="7"/>
      <c r="E390" s="3"/>
      <c r="F390" s="3"/>
      <c r="H390" s="3"/>
    </row>
    <row r="391" spans="1:8" x14ac:dyDescent="0.25">
      <c r="A391" s="4"/>
      <c r="B391" s="7"/>
      <c r="E391" s="3"/>
      <c r="F391" s="3"/>
      <c r="H391" s="3"/>
    </row>
    <row r="392" spans="1:8" x14ac:dyDescent="0.25">
      <c r="A392" s="4"/>
      <c r="B392" s="7"/>
      <c r="E392" s="3"/>
      <c r="F392" s="3"/>
      <c r="H392" s="3"/>
    </row>
    <row r="393" spans="1:8" x14ac:dyDescent="0.25">
      <c r="A393" s="4"/>
      <c r="B393" s="7"/>
      <c r="E393" s="3"/>
      <c r="F393" s="3"/>
      <c r="H393" s="3"/>
    </row>
    <row r="394" spans="1:8" x14ac:dyDescent="0.25">
      <c r="A394" s="4"/>
      <c r="B394" s="7"/>
      <c r="E394" s="3"/>
      <c r="F394" s="3"/>
      <c r="H394" s="3"/>
    </row>
    <row r="395" spans="1:8" x14ac:dyDescent="0.25">
      <c r="A395" s="4"/>
      <c r="B395" s="7"/>
      <c r="E395" s="3"/>
      <c r="F395" s="3"/>
      <c r="H395" s="3"/>
    </row>
    <row r="396" spans="1:8" x14ac:dyDescent="0.25">
      <c r="A396" s="4"/>
      <c r="B396" s="7"/>
      <c r="E396" s="3"/>
      <c r="F396" s="3"/>
      <c r="H396" s="3"/>
    </row>
    <row r="397" spans="1:8" x14ac:dyDescent="0.25">
      <c r="A397" s="4"/>
      <c r="B397" s="7"/>
      <c r="E397" s="3"/>
      <c r="F397" s="3"/>
      <c r="H397" s="3"/>
    </row>
    <row r="398" spans="1:8" x14ac:dyDescent="0.25">
      <c r="A398" s="4"/>
      <c r="B398" s="7"/>
      <c r="E398" s="3"/>
      <c r="F398" s="3"/>
      <c r="H398" s="3"/>
    </row>
    <row r="399" spans="1:8" x14ac:dyDescent="0.25">
      <c r="A399" s="4"/>
      <c r="B399" s="7"/>
      <c r="E399" s="3"/>
      <c r="F399" s="3"/>
      <c r="H399" s="3"/>
    </row>
    <row r="400" spans="1:8" x14ac:dyDescent="0.25">
      <c r="A400" s="4"/>
      <c r="B400" s="7"/>
      <c r="E400" s="3"/>
      <c r="F400" s="3"/>
      <c r="H400" s="3"/>
    </row>
    <row r="401" spans="1:8" x14ac:dyDescent="0.25">
      <c r="A401" s="4"/>
      <c r="B401" s="7"/>
      <c r="E401" s="3"/>
      <c r="F401" s="3"/>
      <c r="H401" s="3"/>
    </row>
    <row r="402" spans="1:8" x14ac:dyDescent="0.25">
      <c r="A402" s="4"/>
      <c r="B402" s="7"/>
      <c r="E402" s="3"/>
      <c r="F402" s="3"/>
      <c r="H402" s="3"/>
    </row>
    <row r="403" spans="1:8" x14ac:dyDescent="0.25">
      <c r="A403" s="4"/>
      <c r="B403" s="7"/>
      <c r="E403" s="3"/>
      <c r="F403" s="3"/>
      <c r="H403" s="3"/>
    </row>
    <row r="404" spans="1:8" x14ac:dyDescent="0.25">
      <c r="A404" s="4"/>
      <c r="B404" s="7"/>
      <c r="E404" s="3"/>
      <c r="F404" s="3"/>
      <c r="H404" s="3"/>
    </row>
    <row r="405" spans="1:8" x14ac:dyDescent="0.25">
      <c r="A405" s="4"/>
      <c r="B405" s="7"/>
      <c r="E405" s="3"/>
      <c r="F405" s="3"/>
      <c r="H405" s="3"/>
    </row>
    <row r="406" spans="1:8" x14ac:dyDescent="0.25">
      <c r="A406" s="4"/>
      <c r="B406" s="7"/>
      <c r="E406" s="3"/>
      <c r="F406" s="3"/>
      <c r="H406" s="3"/>
    </row>
    <row r="407" spans="1:8" x14ac:dyDescent="0.25">
      <c r="A407" s="4"/>
      <c r="B407" s="7"/>
      <c r="E407" s="3"/>
      <c r="F407" s="3"/>
      <c r="H407" s="3"/>
    </row>
    <row r="408" spans="1:8" x14ac:dyDescent="0.25">
      <c r="A408" s="4"/>
      <c r="B408" s="7"/>
      <c r="E408" s="3"/>
      <c r="F408" s="3"/>
      <c r="H408" s="3"/>
    </row>
    <row r="409" spans="1:8" x14ac:dyDescent="0.25">
      <c r="A409" s="4"/>
      <c r="B409" s="7"/>
      <c r="E409" s="3"/>
      <c r="F409" s="3"/>
      <c r="H409" s="3"/>
    </row>
    <row r="410" spans="1:8" x14ac:dyDescent="0.25">
      <c r="A410" s="4"/>
      <c r="B410" s="7"/>
      <c r="E410" s="3"/>
      <c r="F410" s="3"/>
      <c r="H410" s="3"/>
    </row>
    <row r="411" spans="1:8" x14ac:dyDescent="0.25">
      <c r="A411" s="4"/>
      <c r="B411" s="7"/>
      <c r="E411" s="3"/>
      <c r="F411" s="3"/>
      <c r="H411" s="3"/>
    </row>
    <row r="412" spans="1:8" x14ac:dyDescent="0.25">
      <c r="A412" s="4"/>
      <c r="B412" s="7"/>
      <c r="E412" s="3"/>
      <c r="F412" s="3"/>
      <c r="H412" s="3"/>
    </row>
    <row r="413" spans="1:8" x14ac:dyDescent="0.25">
      <c r="A413" s="4"/>
      <c r="B413" s="7"/>
      <c r="E413" s="3"/>
      <c r="F413" s="3"/>
      <c r="H413" s="3"/>
    </row>
    <row r="414" spans="1:8" x14ac:dyDescent="0.25">
      <c r="A414" s="4"/>
      <c r="B414" s="7"/>
      <c r="E414" s="3"/>
      <c r="F414" s="3"/>
      <c r="H414" s="3"/>
    </row>
    <row r="415" spans="1:8" x14ac:dyDescent="0.25">
      <c r="A415" s="4"/>
      <c r="B415" s="7"/>
      <c r="E415" s="3"/>
      <c r="F415" s="3"/>
      <c r="H415" s="3"/>
    </row>
    <row r="416" spans="1:8" x14ac:dyDescent="0.25">
      <c r="A416" s="4"/>
      <c r="B416" s="7"/>
      <c r="E416" s="3"/>
      <c r="F416" s="3"/>
      <c r="H416" s="3"/>
    </row>
    <row r="417" spans="1:8" x14ac:dyDescent="0.25">
      <c r="A417" s="4"/>
      <c r="B417" s="7"/>
      <c r="E417" s="3"/>
      <c r="F417" s="3"/>
      <c r="H417" s="3"/>
    </row>
    <row r="418" spans="1:8" x14ac:dyDescent="0.25">
      <c r="A418" s="4"/>
      <c r="B418" s="7"/>
      <c r="E418" s="3"/>
      <c r="F418" s="3"/>
      <c r="H418" s="3"/>
    </row>
    <row r="419" spans="1:8" x14ac:dyDescent="0.25">
      <c r="A419" s="4"/>
      <c r="B419" s="7"/>
      <c r="E419" s="3"/>
      <c r="F419" s="3"/>
      <c r="H419" s="3"/>
    </row>
    <row r="420" spans="1:8" x14ac:dyDescent="0.25">
      <c r="A420" s="4"/>
      <c r="B420" s="7"/>
      <c r="E420" s="3"/>
      <c r="F420" s="3"/>
      <c r="H420" s="3"/>
    </row>
    <row r="421" spans="1:8" x14ac:dyDescent="0.25">
      <c r="A421" s="4"/>
      <c r="B421" s="7"/>
      <c r="E421" s="3"/>
      <c r="F421" s="3"/>
      <c r="H421" s="3"/>
    </row>
    <row r="422" spans="1:8" x14ac:dyDescent="0.25">
      <c r="A422" s="4"/>
      <c r="B422" s="7"/>
      <c r="E422" s="3"/>
      <c r="F422" s="3"/>
      <c r="H422" s="3"/>
    </row>
    <row r="423" spans="1:8" x14ac:dyDescent="0.25">
      <c r="A423" s="4"/>
      <c r="B423" s="7"/>
      <c r="E423" s="3"/>
      <c r="F423" s="3"/>
      <c r="H423" s="3"/>
    </row>
    <row r="424" spans="1:8" x14ac:dyDescent="0.25">
      <c r="A424" s="4"/>
      <c r="B424" s="7"/>
      <c r="E424" s="3"/>
      <c r="F424" s="3"/>
      <c r="H424" s="3"/>
    </row>
    <row r="425" spans="1:8" x14ac:dyDescent="0.25">
      <c r="A425" s="4"/>
      <c r="B425" s="7"/>
      <c r="E425" s="3"/>
      <c r="F425" s="3"/>
      <c r="H425" s="3"/>
    </row>
    <row r="426" spans="1:8" x14ac:dyDescent="0.25">
      <c r="A426" s="4"/>
      <c r="B426" s="7"/>
      <c r="E426" s="3"/>
      <c r="F426" s="3"/>
      <c r="H426" s="3"/>
    </row>
    <row r="427" spans="1:8" x14ac:dyDescent="0.25">
      <c r="A427" s="4"/>
      <c r="B427" s="7"/>
      <c r="E427" s="3"/>
      <c r="F427" s="3"/>
      <c r="H427" s="3"/>
    </row>
    <row r="428" spans="1:8" x14ac:dyDescent="0.25">
      <c r="A428" s="4"/>
      <c r="B428" s="7"/>
      <c r="E428" s="3"/>
      <c r="F428" s="3"/>
      <c r="H428" s="3"/>
    </row>
    <row r="429" spans="1:8" x14ac:dyDescent="0.25">
      <c r="A429" s="4"/>
      <c r="B429" s="7"/>
      <c r="E429" s="3"/>
      <c r="F429" s="3"/>
      <c r="H429" s="3"/>
    </row>
    <row r="430" spans="1:8" x14ac:dyDescent="0.25">
      <c r="A430" s="4"/>
      <c r="B430" s="7"/>
      <c r="E430" s="3"/>
      <c r="F430" s="3"/>
      <c r="H430" s="3"/>
    </row>
    <row r="431" spans="1:8" x14ac:dyDescent="0.25">
      <c r="A431" s="4"/>
      <c r="B431" s="7"/>
      <c r="E431" s="3"/>
      <c r="F431" s="3"/>
      <c r="H431" s="3"/>
    </row>
    <row r="432" spans="1:8" x14ac:dyDescent="0.25">
      <c r="A432" s="4"/>
      <c r="B432" s="7"/>
      <c r="E432" s="3"/>
      <c r="F432" s="3"/>
      <c r="H432" s="3"/>
    </row>
    <row r="433" spans="1:8" x14ac:dyDescent="0.25">
      <c r="A433" s="4"/>
      <c r="B433" s="7"/>
      <c r="E433" s="3"/>
      <c r="F433" s="3"/>
      <c r="H433" s="3"/>
    </row>
    <row r="434" spans="1:8" x14ac:dyDescent="0.25">
      <c r="A434" s="4"/>
      <c r="B434" s="7"/>
      <c r="E434" s="3"/>
      <c r="F434" s="3"/>
      <c r="H434" s="3"/>
    </row>
    <row r="435" spans="1:8" x14ac:dyDescent="0.25">
      <c r="A435" s="4"/>
      <c r="B435" s="7"/>
      <c r="E435" s="3"/>
      <c r="F435" s="3"/>
      <c r="H435" s="3"/>
    </row>
    <row r="436" spans="1:8" x14ac:dyDescent="0.25">
      <c r="A436" s="4"/>
      <c r="B436" s="7"/>
      <c r="E436" s="3"/>
      <c r="F436" s="3"/>
      <c r="H436" s="3"/>
    </row>
    <row r="437" spans="1:8" x14ac:dyDescent="0.25">
      <c r="A437" s="4"/>
      <c r="B437" s="7"/>
      <c r="E437" s="3"/>
      <c r="F437" s="3"/>
      <c r="H437" s="3"/>
    </row>
    <row r="438" spans="1:8" x14ac:dyDescent="0.25">
      <c r="A438" s="4"/>
      <c r="B438" s="7"/>
      <c r="E438" s="3"/>
      <c r="F438" s="3"/>
      <c r="H438" s="3"/>
    </row>
    <row r="439" spans="1:8" x14ac:dyDescent="0.25">
      <c r="A439" s="4"/>
      <c r="B439" s="7"/>
      <c r="E439" s="3"/>
      <c r="F439" s="3"/>
      <c r="H439" s="3"/>
    </row>
    <row r="440" spans="1:8" x14ac:dyDescent="0.25">
      <c r="A440" s="4"/>
      <c r="B440" s="7"/>
      <c r="E440" s="3"/>
      <c r="F440" s="3"/>
      <c r="H440" s="3"/>
    </row>
    <row r="441" spans="1:8" x14ac:dyDescent="0.25">
      <c r="A441" s="4"/>
      <c r="B441" s="7"/>
      <c r="E441" s="3"/>
      <c r="F441" s="3"/>
      <c r="H441" s="3"/>
    </row>
    <row r="442" spans="1:8" x14ac:dyDescent="0.25">
      <c r="A442" s="4"/>
      <c r="B442" s="7"/>
      <c r="E442" s="3"/>
      <c r="F442" s="3"/>
      <c r="H442" s="3"/>
    </row>
    <row r="443" spans="1:8" x14ac:dyDescent="0.25">
      <c r="A443" s="4"/>
      <c r="B443" s="7"/>
      <c r="E443" s="3"/>
      <c r="F443" s="3"/>
      <c r="H443" s="3"/>
    </row>
    <row r="444" spans="1:8" x14ac:dyDescent="0.25">
      <c r="A444" s="4"/>
      <c r="B444" s="7"/>
      <c r="E444" s="3"/>
      <c r="F444" s="3"/>
      <c r="H444" s="3"/>
    </row>
    <row r="445" spans="1:8" x14ac:dyDescent="0.25">
      <c r="A445" s="4"/>
      <c r="B445" s="7"/>
      <c r="E445" s="3"/>
      <c r="F445" s="3"/>
      <c r="H445" s="3"/>
    </row>
    <row r="446" spans="1:8" x14ac:dyDescent="0.25">
      <c r="A446" s="4"/>
      <c r="B446" s="7"/>
      <c r="E446" s="3"/>
      <c r="F446" s="3"/>
      <c r="H446" s="3"/>
    </row>
    <row r="447" spans="1:8" x14ac:dyDescent="0.25">
      <c r="A447" s="4"/>
      <c r="B447" s="7"/>
      <c r="E447" s="3"/>
      <c r="F447" s="3"/>
      <c r="H447" s="3"/>
    </row>
    <row r="448" spans="1:8" x14ac:dyDescent="0.25">
      <c r="A448" s="4"/>
      <c r="B448" s="7"/>
      <c r="E448" s="3"/>
      <c r="F448" s="3"/>
      <c r="H448" s="3"/>
    </row>
    <row r="449" spans="1:8" x14ac:dyDescent="0.25">
      <c r="A449" s="4"/>
      <c r="B449" s="7"/>
      <c r="E449" s="3"/>
      <c r="F449" s="3"/>
      <c r="H449" s="3"/>
    </row>
    <row r="450" spans="1:8" x14ac:dyDescent="0.25">
      <c r="A450" s="4"/>
      <c r="B450" s="7"/>
      <c r="E450" s="3"/>
      <c r="F450" s="3"/>
      <c r="H450" s="3"/>
    </row>
    <row r="451" spans="1:8" x14ac:dyDescent="0.25">
      <c r="A451" s="4"/>
      <c r="B451" s="7"/>
      <c r="E451" s="3"/>
      <c r="F451" s="3"/>
      <c r="H451" s="3"/>
    </row>
    <row r="452" spans="1:8" x14ac:dyDescent="0.25">
      <c r="A452" s="4"/>
      <c r="B452" s="7"/>
      <c r="E452" s="3"/>
      <c r="F452" s="3"/>
      <c r="H452" s="3"/>
    </row>
    <row r="453" spans="1:8" x14ac:dyDescent="0.25">
      <c r="A453" s="4"/>
      <c r="B453" s="7"/>
      <c r="E453" s="3"/>
      <c r="F453" s="3"/>
      <c r="H453" s="3"/>
    </row>
    <row r="454" spans="1:8" x14ac:dyDescent="0.25">
      <c r="A454" s="4"/>
      <c r="B454" s="7"/>
      <c r="E454" s="3"/>
      <c r="F454" s="3"/>
      <c r="H454" s="3"/>
    </row>
    <row r="455" spans="1:8" x14ac:dyDescent="0.25">
      <c r="A455" s="4"/>
      <c r="B455" s="7"/>
      <c r="E455" s="3"/>
      <c r="F455" s="3"/>
      <c r="H455" s="3"/>
    </row>
    <row r="456" spans="1:8" x14ac:dyDescent="0.25">
      <c r="A456" s="4"/>
      <c r="B456" s="7"/>
      <c r="E456" s="3"/>
      <c r="F456" s="3"/>
      <c r="H456" s="3"/>
    </row>
    <row r="457" spans="1:8" x14ac:dyDescent="0.25">
      <c r="A457" s="4"/>
      <c r="B457" s="7"/>
      <c r="E457" s="3"/>
      <c r="F457" s="3"/>
      <c r="H457" s="3"/>
    </row>
    <row r="458" spans="1:8" x14ac:dyDescent="0.25">
      <c r="A458" s="4"/>
      <c r="B458" s="7"/>
      <c r="E458" s="3"/>
      <c r="F458" s="3"/>
      <c r="H458" s="3"/>
    </row>
    <row r="459" spans="1:8" x14ac:dyDescent="0.25">
      <c r="A459" s="4"/>
      <c r="B459" s="7"/>
      <c r="E459" s="3"/>
      <c r="F459" s="3"/>
      <c r="H459" s="3"/>
    </row>
    <row r="460" spans="1:8" x14ac:dyDescent="0.25">
      <c r="A460" s="4"/>
      <c r="B460" s="7"/>
      <c r="E460" s="3"/>
      <c r="F460" s="3"/>
      <c r="H460" s="3"/>
    </row>
    <row r="461" spans="1:8" x14ac:dyDescent="0.25">
      <c r="A461" s="4"/>
      <c r="B461" s="7"/>
      <c r="E461" s="3"/>
      <c r="F461" s="3"/>
      <c r="H461" s="3"/>
    </row>
    <row r="462" spans="1:8" x14ac:dyDescent="0.25">
      <c r="A462" s="4"/>
      <c r="B462" s="7"/>
      <c r="E462" s="3"/>
      <c r="F462" s="3"/>
      <c r="H462" s="3"/>
    </row>
    <row r="463" spans="1:8" x14ac:dyDescent="0.25">
      <c r="A463" s="4"/>
      <c r="B463" s="7"/>
      <c r="E463" s="3"/>
      <c r="F463" s="3"/>
      <c r="H463" s="3"/>
    </row>
    <row r="464" spans="1:8" x14ac:dyDescent="0.25">
      <c r="A464" s="4"/>
      <c r="B464" s="7"/>
      <c r="E464" s="3"/>
      <c r="F464" s="3"/>
      <c r="H464" s="3"/>
    </row>
    <row r="465" spans="1:8" x14ac:dyDescent="0.25">
      <c r="A465" s="4"/>
      <c r="B465" s="7"/>
      <c r="E465" s="3"/>
      <c r="F465" s="3"/>
      <c r="H465" s="3"/>
    </row>
    <row r="466" spans="1:8" x14ac:dyDescent="0.25">
      <c r="A466" s="4"/>
      <c r="B466" s="7"/>
      <c r="E466" s="3"/>
      <c r="F466" s="3"/>
      <c r="H466" s="3"/>
    </row>
    <row r="467" spans="1:8" x14ac:dyDescent="0.25">
      <c r="A467" s="4"/>
      <c r="B467" s="7"/>
      <c r="E467" s="3"/>
      <c r="F467" s="3"/>
      <c r="H467" s="3"/>
    </row>
    <row r="468" spans="1:8" x14ac:dyDescent="0.25">
      <c r="A468" s="4"/>
      <c r="B468" s="7"/>
      <c r="E468" s="3"/>
      <c r="F468" s="3"/>
      <c r="H468" s="3"/>
    </row>
    <row r="469" spans="1:8" x14ac:dyDescent="0.25">
      <c r="A469" s="4"/>
      <c r="B469" s="7"/>
      <c r="E469" s="3"/>
      <c r="F469" s="3"/>
      <c r="H469" s="3"/>
    </row>
    <row r="470" spans="1:8" x14ac:dyDescent="0.25">
      <c r="A470" s="4"/>
      <c r="B470" s="7"/>
      <c r="E470" s="3"/>
      <c r="F470" s="3"/>
      <c r="H470" s="3"/>
    </row>
    <row r="471" spans="1:8" x14ac:dyDescent="0.25">
      <c r="A471" s="4"/>
      <c r="B471" s="7"/>
      <c r="E471" s="3"/>
      <c r="F471" s="3"/>
      <c r="H471" s="3"/>
    </row>
    <row r="472" spans="1:8" x14ac:dyDescent="0.25">
      <c r="A472" s="4"/>
      <c r="B472" s="7"/>
      <c r="E472" s="3"/>
      <c r="F472" s="3"/>
      <c r="H472" s="3"/>
    </row>
    <row r="473" spans="1:8" x14ac:dyDescent="0.25">
      <c r="A473" s="4"/>
      <c r="B473" s="7"/>
      <c r="E473" s="3"/>
      <c r="F473" s="3"/>
      <c r="H473" s="3"/>
    </row>
    <row r="474" spans="1:8" x14ac:dyDescent="0.25">
      <c r="A474" s="4"/>
      <c r="B474" s="7"/>
      <c r="E474" s="3"/>
      <c r="F474" s="3"/>
      <c r="H474" s="3"/>
    </row>
    <row r="475" spans="1:8" x14ac:dyDescent="0.25">
      <c r="A475" s="4"/>
      <c r="B475" s="7"/>
      <c r="E475" s="3"/>
      <c r="F475" s="3"/>
      <c r="H475" s="3"/>
    </row>
    <row r="476" spans="1:8" x14ac:dyDescent="0.25">
      <c r="A476" s="4"/>
      <c r="B476" s="7"/>
      <c r="E476" s="3"/>
      <c r="F476" s="3"/>
      <c r="H476" s="3"/>
    </row>
    <row r="477" spans="1:8" x14ac:dyDescent="0.25">
      <c r="A477" s="4"/>
      <c r="B477" s="7"/>
      <c r="E477" s="3"/>
      <c r="F477" s="3"/>
      <c r="H477" s="3"/>
    </row>
    <row r="478" spans="1:8" x14ac:dyDescent="0.25">
      <c r="A478" s="4"/>
      <c r="B478" s="7"/>
      <c r="E478" s="3"/>
      <c r="F478" s="3"/>
      <c r="H478" s="3"/>
    </row>
    <row r="479" spans="1:8" x14ac:dyDescent="0.25">
      <c r="A479" s="4"/>
      <c r="B479" s="7"/>
      <c r="E479" s="3"/>
      <c r="F479" s="3"/>
      <c r="H479" s="3"/>
    </row>
    <row r="480" spans="1:8" x14ac:dyDescent="0.25">
      <c r="A480" s="4"/>
      <c r="B480" s="7"/>
      <c r="E480" s="3"/>
      <c r="F480" s="3"/>
      <c r="H480" s="3"/>
    </row>
    <row r="481" spans="1:8" x14ac:dyDescent="0.25">
      <c r="A481" s="4"/>
      <c r="B481" s="7"/>
      <c r="E481" s="3"/>
      <c r="F481" s="3"/>
      <c r="H481" s="3"/>
    </row>
    <row r="482" spans="1:8" x14ac:dyDescent="0.25">
      <c r="A482" s="4"/>
      <c r="B482" s="7"/>
      <c r="E482" s="3"/>
      <c r="F482" s="3"/>
      <c r="H482" s="3"/>
    </row>
    <row r="483" spans="1:8" x14ac:dyDescent="0.25">
      <c r="A483" s="4"/>
      <c r="B483" s="7"/>
      <c r="E483" s="3"/>
      <c r="F483" s="3"/>
      <c r="H483" s="3"/>
    </row>
    <row r="484" spans="1:8" x14ac:dyDescent="0.25">
      <c r="A484" s="4"/>
      <c r="B484" s="7"/>
      <c r="E484" s="3"/>
      <c r="F484" s="3"/>
      <c r="H484" s="3"/>
    </row>
    <row r="485" spans="1:8" x14ac:dyDescent="0.25">
      <c r="A485" s="4"/>
      <c r="B485" s="7"/>
      <c r="E485" s="3"/>
      <c r="F485" s="3"/>
      <c r="H485" s="3"/>
    </row>
    <row r="486" spans="1:8" x14ac:dyDescent="0.25">
      <c r="A486" s="4"/>
      <c r="B486" s="7"/>
      <c r="E486" s="3"/>
      <c r="F486" s="3"/>
      <c r="H486" s="3"/>
    </row>
    <row r="487" spans="1:8" x14ac:dyDescent="0.25">
      <c r="A487" s="4"/>
      <c r="B487" s="7"/>
      <c r="E487" s="3"/>
      <c r="F487" s="3"/>
      <c r="H487" s="3"/>
    </row>
    <row r="488" spans="1:8" x14ac:dyDescent="0.25">
      <c r="A488" s="4"/>
      <c r="B488" s="7"/>
      <c r="E488" s="3"/>
      <c r="F488" s="3"/>
      <c r="H488" s="3"/>
    </row>
    <row r="489" spans="1:8" x14ac:dyDescent="0.25">
      <c r="A489" s="4"/>
      <c r="B489" s="7"/>
      <c r="E489" s="3"/>
      <c r="F489" s="3"/>
      <c r="H489" s="3"/>
    </row>
    <row r="490" spans="1:8" x14ac:dyDescent="0.25">
      <c r="A490" s="4"/>
      <c r="B490" s="7"/>
      <c r="E490" s="3"/>
      <c r="F490" s="3"/>
      <c r="H490" s="3"/>
    </row>
    <row r="491" spans="1:8" x14ac:dyDescent="0.25">
      <c r="A491" s="4"/>
      <c r="B491" s="7"/>
      <c r="E491" s="3"/>
      <c r="F491" s="3"/>
      <c r="H491" s="3"/>
    </row>
    <row r="492" spans="1:8" x14ac:dyDescent="0.25">
      <c r="A492" s="4"/>
      <c r="B492" s="7"/>
      <c r="E492" s="3"/>
      <c r="F492" s="3"/>
      <c r="H492" s="3"/>
    </row>
    <row r="493" spans="1:8" x14ac:dyDescent="0.25">
      <c r="A493" s="4"/>
      <c r="B493" s="7"/>
      <c r="E493" s="3"/>
      <c r="F493" s="3"/>
      <c r="H493" s="3"/>
    </row>
    <row r="494" spans="1:8" x14ac:dyDescent="0.25">
      <c r="A494" s="4"/>
      <c r="B494" s="7"/>
      <c r="E494" s="3"/>
      <c r="F494" s="3"/>
      <c r="H494" s="3"/>
    </row>
    <row r="495" spans="1:8" x14ac:dyDescent="0.25">
      <c r="A495" s="4"/>
      <c r="B495" s="7"/>
      <c r="E495" s="3"/>
      <c r="F495" s="3"/>
      <c r="H495" s="3"/>
    </row>
    <row r="496" spans="1:8" x14ac:dyDescent="0.25">
      <c r="A496" s="4"/>
      <c r="B496" s="7"/>
      <c r="E496" s="3"/>
      <c r="F496" s="3"/>
      <c r="H496" s="3"/>
    </row>
    <row r="497" spans="1:14" x14ac:dyDescent="0.25">
      <c r="A497" s="4"/>
      <c r="B497" s="7"/>
      <c r="E497" s="3"/>
      <c r="F497" s="3"/>
      <c r="H497" s="3"/>
    </row>
    <row r="498" spans="1:14" x14ac:dyDescent="0.25">
      <c r="A498" s="4"/>
      <c r="B498" s="7"/>
      <c r="E498" s="3"/>
      <c r="F498" s="3"/>
      <c r="H498" s="3"/>
    </row>
    <row r="499" spans="1:14" x14ac:dyDescent="0.25">
      <c r="A499" s="4"/>
      <c r="B499" s="7"/>
      <c r="E499" s="3"/>
      <c r="F499" s="3"/>
      <c r="H499" s="3"/>
    </row>
    <row r="500" spans="1:14" x14ac:dyDescent="0.25">
      <c r="A500" s="4"/>
      <c r="B500" s="7"/>
      <c r="E500" s="3"/>
      <c r="F500" s="3"/>
      <c r="H500" s="3"/>
    </row>
    <row r="501" spans="1:14" x14ac:dyDescent="0.25">
      <c r="A501" s="4"/>
      <c r="B501" s="7"/>
      <c r="E501" s="3"/>
      <c r="F501" s="3"/>
      <c r="H501" s="3"/>
    </row>
    <row r="502" spans="1:14" x14ac:dyDescent="0.25">
      <c r="A502" s="4"/>
      <c r="B502" s="7"/>
      <c r="E502" s="3"/>
      <c r="F502" s="3"/>
      <c r="H502" s="3"/>
    </row>
    <row r="503" spans="1:14" x14ac:dyDescent="0.25">
      <c r="A503" s="4"/>
      <c r="B503" s="7"/>
      <c r="E503" s="3"/>
      <c r="F503" s="3"/>
      <c r="H503" s="3"/>
    </row>
    <row r="504" spans="1:14" x14ac:dyDescent="0.25">
      <c r="A504" s="4"/>
      <c r="B504" s="7"/>
      <c r="E504" s="3"/>
      <c r="F504" s="3"/>
      <c r="H504" s="3"/>
    </row>
    <row r="505" spans="1:14" x14ac:dyDescent="0.25">
      <c r="A505" s="4"/>
      <c r="B505" s="7"/>
      <c r="E505" s="3"/>
      <c r="F505" s="3"/>
      <c r="H505" s="3"/>
    </row>
    <row r="506" spans="1:14" x14ac:dyDescent="0.25">
      <c r="A506" s="4"/>
      <c r="B506" s="7"/>
      <c r="E506" s="3"/>
      <c r="F506" s="3"/>
      <c r="H506" s="3"/>
    </row>
    <row r="507" spans="1:14" x14ac:dyDescent="0.25">
      <c r="A507" s="4"/>
      <c r="B507" s="7"/>
      <c r="E507" s="3"/>
      <c r="F507" s="3"/>
      <c r="H507" s="3"/>
    </row>
    <row r="508" spans="1:14" x14ac:dyDescent="0.25">
      <c r="A508" s="4"/>
      <c r="B508" s="7"/>
      <c r="E508" s="3"/>
      <c r="F508" s="3"/>
      <c r="H508" s="3"/>
    </row>
    <row r="509" spans="1:14" x14ac:dyDescent="0.25">
      <c r="A509" s="4"/>
      <c r="B509" s="7"/>
      <c r="E509" s="3"/>
      <c r="F509" s="3"/>
      <c r="H509" s="3"/>
      <c r="N509" t="s">
        <v>56</v>
      </c>
    </row>
    <row r="510" spans="1:14" x14ac:dyDescent="0.25">
      <c r="A510" s="4"/>
      <c r="B510" s="7"/>
      <c r="C510" s="14"/>
      <c r="D510" s="14"/>
      <c r="E510" s="3"/>
      <c r="F510" s="3"/>
      <c r="H510" s="3"/>
    </row>
    <row r="511" spans="1:14" x14ac:dyDescent="0.25">
      <c r="A511" s="4"/>
      <c r="B511" s="7"/>
      <c r="E511" s="3"/>
      <c r="F511" s="3"/>
      <c r="G511" s="3"/>
      <c r="H511" s="3"/>
      <c r="I511" s="3"/>
      <c r="K511" s="3"/>
    </row>
    <row r="512" spans="1:14" x14ac:dyDescent="0.25">
      <c r="A512" s="4"/>
      <c r="B512" s="7"/>
      <c r="E512" s="3"/>
      <c r="F512" s="3"/>
      <c r="G512" s="3"/>
      <c r="H512" s="3"/>
      <c r="I512" s="3"/>
      <c r="K512" s="3"/>
    </row>
    <row r="513" spans="1:14" x14ac:dyDescent="0.25">
      <c r="A513" s="4"/>
      <c r="B513" s="7"/>
      <c r="E513" s="3"/>
      <c r="F513" s="3"/>
      <c r="G513" s="3"/>
      <c r="H513" s="3"/>
      <c r="I513" s="3"/>
      <c r="K513" s="3"/>
    </row>
    <row r="514" spans="1:14" x14ac:dyDescent="0.25">
      <c r="A514" s="4"/>
      <c r="B514" s="7"/>
      <c r="E514" s="3"/>
      <c r="F514" s="3"/>
      <c r="G514" s="3"/>
      <c r="H514" s="3"/>
      <c r="I514" s="3"/>
      <c r="K514" s="3"/>
    </row>
    <row r="515" spans="1:14" x14ac:dyDescent="0.25">
      <c r="A515" s="4"/>
      <c r="B515" s="7"/>
      <c r="E515" s="3"/>
      <c r="F515" s="3"/>
      <c r="G515" s="3"/>
      <c r="H515" s="3"/>
      <c r="I515" s="3"/>
      <c r="K515" s="3"/>
    </row>
    <row r="516" spans="1:14" x14ac:dyDescent="0.25">
      <c r="A516" s="4"/>
      <c r="B516" s="7"/>
      <c r="E516" s="3"/>
      <c r="F516" s="3"/>
      <c r="G516" s="3"/>
      <c r="H516" s="3"/>
      <c r="I516" s="3"/>
      <c r="K516" s="3"/>
    </row>
    <row r="517" spans="1:14" x14ac:dyDescent="0.25">
      <c r="A517" s="4"/>
      <c r="B517" s="7"/>
      <c r="E517" s="3"/>
      <c r="F517" s="3"/>
      <c r="G517" s="3"/>
      <c r="H517" s="3"/>
      <c r="I517" s="3"/>
      <c r="K517" s="3"/>
    </row>
    <row r="518" spans="1:14" x14ac:dyDescent="0.25">
      <c r="A518" s="4"/>
      <c r="B518" s="7"/>
      <c r="E518" s="3"/>
      <c r="F518" s="3"/>
      <c r="G518" s="3"/>
      <c r="H518" s="3"/>
      <c r="I518" s="3"/>
      <c r="K518" s="3"/>
    </row>
    <row r="519" spans="1:14" x14ac:dyDescent="0.25">
      <c r="A519" s="4"/>
      <c r="B519" s="7"/>
      <c r="E519" s="3"/>
      <c r="F519" s="3"/>
      <c r="G519" s="3"/>
      <c r="H519" s="3"/>
      <c r="I519" s="3"/>
      <c r="K519" s="3"/>
    </row>
    <row r="520" spans="1:14" x14ac:dyDescent="0.25">
      <c r="A520" s="4"/>
      <c r="B520" s="7"/>
      <c r="E520" s="3"/>
      <c r="F520" s="3"/>
      <c r="G520" s="3"/>
      <c r="H520" s="3"/>
      <c r="I520" s="3"/>
      <c r="K520" s="3"/>
    </row>
    <row r="521" spans="1:14" x14ac:dyDescent="0.25">
      <c r="A521" s="4"/>
      <c r="B521" s="7"/>
      <c r="E521" s="3"/>
      <c r="F521" s="3"/>
      <c r="G521" s="3"/>
      <c r="H521" s="3"/>
      <c r="I521" s="3"/>
      <c r="K521" s="3"/>
      <c r="N521" t="s">
        <v>94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C14" sqref="C14"/>
    </sheetView>
  </sheetViews>
  <sheetFormatPr defaultRowHeight="15" x14ac:dyDescent="0.25"/>
  <cols>
    <col min="1" max="1" width="9.140625" style="3"/>
    <col min="2" max="3" width="9.140625" style="15"/>
    <col min="4" max="5" width="9.140625" style="16"/>
    <col min="6" max="6" width="9.140625" style="3"/>
    <col min="7" max="7" width="9.140625" style="17"/>
    <col min="9" max="9" width="9.140625" style="10"/>
    <col min="10" max="11" width="9.140625" style="7"/>
    <col min="12" max="12" width="26.85546875" bestFit="1" customWidth="1"/>
    <col min="13" max="14" width="9.140625" style="10"/>
    <col min="15" max="15" width="9.140625" style="22"/>
  </cols>
  <sheetData>
    <row r="1" spans="1:15" x14ac:dyDescent="0.25">
      <c r="B1" s="15" t="s">
        <v>31</v>
      </c>
      <c r="D1" s="16" t="s">
        <v>59</v>
      </c>
      <c r="G1" s="17" t="s">
        <v>1</v>
      </c>
      <c r="H1" s="3"/>
      <c r="J1" s="7" t="s">
        <v>0</v>
      </c>
    </row>
    <row r="2" spans="1:15" x14ac:dyDescent="0.25">
      <c r="A2" s="3" t="s">
        <v>57</v>
      </c>
      <c r="B2" s="15" t="s">
        <v>5</v>
      </c>
      <c r="C2" s="15" t="s">
        <v>6</v>
      </c>
      <c r="D2" s="16" t="s">
        <v>60</v>
      </c>
      <c r="E2" s="16" t="s">
        <v>61</v>
      </c>
      <c r="F2" s="6" t="s">
        <v>46</v>
      </c>
      <c r="G2" s="17" t="s">
        <v>7</v>
      </c>
      <c r="H2" s="3" t="s">
        <v>8</v>
      </c>
      <c r="I2" s="10" t="s">
        <v>37</v>
      </c>
      <c r="J2" s="7" t="s">
        <v>0</v>
      </c>
      <c r="K2" s="7" t="s">
        <v>45</v>
      </c>
      <c r="L2" s="3" t="s">
        <v>58</v>
      </c>
      <c r="M2" s="10" t="s">
        <v>96</v>
      </c>
      <c r="N2" s="10" t="s">
        <v>100</v>
      </c>
      <c r="O2" s="22" t="s">
        <v>97</v>
      </c>
    </row>
    <row r="3" spans="1:15" x14ac:dyDescent="0.25">
      <c r="A3" s="3" t="s">
        <v>62</v>
      </c>
      <c r="B3" s="15">
        <v>2.7528000000000001</v>
      </c>
      <c r="C3" s="15">
        <v>101.7089</v>
      </c>
      <c r="D3" s="16">
        <v>801222</v>
      </c>
      <c r="E3" s="16">
        <v>304611.62</v>
      </c>
      <c r="F3" s="3" t="s">
        <v>48</v>
      </c>
      <c r="G3" s="17">
        <v>26</v>
      </c>
      <c r="H3" t="s">
        <v>66</v>
      </c>
      <c r="I3" s="10">
        <v>0</v>
      </c>
      <c r="J3" s="4">
        <v>41705.695833333331</v>
      </c>
      <c r="K3" s="7">
        <v>0</v>
      </c>
      <c r="L3" t="s">
        <v>63</v>
      </c>
      <c r="M3" s="21">
        <v>0</v>
      </c>
      <c r="N3" s="10">
        <f>SUM($M$3:M3)</f>
        <v>0</v>
      </c>
      <c r="O3" s="22">
        <f t="shared" ref="O3:O8" si="0">MOD(360+DEGREES(ATAN2(COS(RADIANS(B3))*SIN(RADIANS(B4))-SIN(RADIANS(B3))*COS(RADIANS(B4))*COS(RADIANS(C4)-RADIANS(C3)), SIN(RADIANS(C4)-RADIANS(C3))*COS(RADIANS(B4)))),360)</f>
        <v>22.664220262683955</v>
      </c>
    </row>
    <row r="4" spans="1:15" x14ac:dyDescent="0.25">
      <c r="A4" s="3" t="s">
        <v>64</v>
      </c>
      <c r="B4" s="15">
        <v>4.7073</v>
      </c>
      <c r="C4" s="15">
        <v>102.5278</v>
      </c>
      <c r="D4" s="16">
        <v>724842.48</v>
      </c>
      <c r="E4" s="16">
        <v>225743.23</v>
      </c>
      <c r="F4" s="3" t="s">
        <v>47</v>
      </c>
      <c r="G4" s="17">
        <v>25</v>
      </c>
      <c r="H4" s="3" t="s">
        <v>66</v>
      </c>
      <c r="I4" s="10">
        <v>256</v>
      </c>
      <c r="J4" s="4">
        <v>41705.709722222222</v>
      </c>
      <c r="K4" s="7">
        <v>0.53</v>
      </c>
      <c r="L4" t="s">
        <v>65</v>
      </c>
      <c r="M4" s="10">
        <f>ACOS(SIN(RADIANS(B3))*SIN(RADIANS(B4))+COS(RADIANS(B3))*COS(RADIANS(B4))*COS(RADIANS(C4)-RADIANS(C3)))*6371</f>
        <v>235.55914182417183</v>
      </c>
      <c r="N4" s="10">
        <f>SUM($M$3:M4)</f>
        <v>235.55914182417183</v>
      </c>
      <c r="O4" s="22">
        <f t="shared" si="0"/>
        <v>25.205554092652676</v>
      </c>
    </row>
    <row r="5" spans="1:15" x14ac:dyDescent="0.25">
      <c r="A5" s="3" t="s">
        <v>32</v>
      </c>
      <c r="B5" s="15">
        <v>6.9366000000000003</v>
      </c>
      <c r="C5" s="15">
        <v>103.58499999999999</v>
      </c>
      <c r="D5" s="16">
        <v>724391.66</v>
      </c>
      <c r="E5" s="16">
        <v>342843.99</v>
      </c>
      <c r="F5" s="3" t="s">
        <v>47</v>
      </c>
      <c r="G5" s="17">
        <v>263</v>
      </c>
      <c r="H5" t="s">
        <v>67</v>
      </c>
      <c r="I5" s="10">
        <v>528</v>
      </c>
      <c r="J5" s="18">
        <v>41705.722916666666</v>
      </c>
      <c r="K5" s="7">
        <v>0.85</v>
      </c>
      <c r="L5" t="s">
        <v>68</v>
      </c>
      <c r="M5" s="10">
        <f t="shared" ref="M5:M9" si="1">ACOS(SIN(RADIANS(B4))*SIN(RADIANS(B5))+COS(RADIANS(B4))*COS(RADIANS(B5))*COS(RADIANS(C5)-RADIANS(C4)))*6371</f>
        <v>274.08603807609973</v>
      </c>
      <c r="N5" s="10">
        <f>SUM($M$3:M5)</f>
        <v>509.64517990027156</v>
      </c>
      <c r="O5" s="22">
        <f t="shared" si="0"/>
        <v>263.13371567364777</v>
      </c>
    </row>
    <row r="6" spans="1:15" x14ac:dyDescent="0.25">
      <c r="A6" s="3" t="s">
        <v>69</v>
      </c>
      <c r="B6" s="15">
        <v>6.1820000000000004</v>
      </c>
      <c r="C6" s="15">
        <v>97.585700000000003</v>
      </c>
      <c r="D6" s="16">
        <v>683530.94</v>
      </c>
      <c r="E6" s="16">
        <v>343661.15</v>
      </c>
      <c r="F6" s="3" t="s">
        <v>48</v>
      </c>
      <c r="G6" s="17">
        <v>26.7</v>
      </c>
      <c r="H6" s="3" t="s">
        <v>49</v>
      </c>
      <c r="I6" s="10">
        <v>1173</v>
      </c>
      <c r="L6" t="s">
        <v>76</v>
      </c>
      <c r="M6" s="10">
        <f t="shared" si="1"/>
        <v>668.00684617805177</v>
      </c>
      <c r="N6" s="10">
        <f>SUM($M$3:M6)</f>
        <v>1177.6520260783234</v>
      </c>
      <c r="O6" s="22">
        <f t="shared" si="0"/>
        <v>26.684940354015566</v>
      </c>
    </row>
    <row r="7" spans="1:15" x14ac:dyDescent="0.25">
      <c r="A7" s="3" t="s">
        <v>70</v>
      </c>
      <c r="B7" s="15">
        <v>7</v>
      </c>
      <c r="C7" s="15">
        <v>98</v>
      </c>
      <c r="D7" s="16">
        <v>773866.35</v>
      </c>
      <c r="E7" s="16">
        <v>389543.49</v>
      </c>
      <c r="F7" s="3" t="s">
        <v>48</v>
      </c>
      <c r="G7" s="17">
        <v>308</v>
      </c>
      <c r="H7" t="s">
        <v>50</v>
      </c>
      <c r="I7" s="10">
        <v>1274</v>
      </c>
      <c r="J7" s="4"/>
      <c r="L7" t="s">
        <v>77</v>
      </c>
      <c r="M7" s="10">
        <f t="shared" si="1"/>
        <v>101.82105059764626</v>
      </c>
      <c r="N7" s="10">
        <f>SUM($M$3:M7)</f>
        <v>1279.4730766759697</v>
      </c>
      <c r="O7" s="22">
        <f t="shared" si="0"/>
        <v>307.79147551121599</v>
      </c>
    </row>
    <row r="8" spans="1:15" x14ac:dyDescent="0.25">
      <c r="A8" s="3" t="s">
        <v>71</v>
      </c>
      <c r="B8" s="15">
        <v>9.7245000000000008</v>
      </c>
      <c r="C8" s="15">
        <v>94.416700000000006</v>
      </c>
      <c r="D8" s="16">
        <v>1075277.07</v>
      </c>
      <c r="E8" s="16">
        <v>655407.99</v>
      </c>
      <c r="F8" s="3" t="s">
        <v>73</v>
      </c>
      <c r="G8" s="17">
        <v>245</v>
      </c>
      <c r="H8" t="s">
        <v>74</v>
      </c>
      <c r="I8" s="10">
        <v>1771</v>
      </c>
      <c r="L8" t="s">
        <v>78</v>
      </c>
      <c r="M8" s="10">
        <f t="shared" si="1"/>
        <v>497.1390812986478</v>
      </c>
      <c r="N8" s="10">
        <f>SUM($M$3:M8)</f>
        <v>1776.6121579746175</v>
      </c>
      <c r="O8" s="22">
        <f t="shared" si="0"/>
        <v>244.86705289377895</v>
      </c>
    </row>
    <row r="9" spans="1:15" x14ac:dyDescent="0.25">
      <c r="A9" s="3" t="s">
        <v>72</v>
      </c>
      <c r="B9" s="15">
        <v>8.5938999999999997</v>
      </c>
      <c r="C9" s="15">
        <v>91.997200000000007</v>
      </c>
      <c r="D9" s="16">
        <v>950099.69</v>
      </c>
      <c r="E9" s="16">
        <v>389652.66</v>
      </c>
      <c r="F9" s="3" t="s">
        <v>73</v>
      </c>
      <c r="G9" s="17">
        <v>168.6</v>
      </c>
      <c r="H9" t="s">
        <v>75</v>
      </c>
      <c r="I9" s="10">
        <v>2065</v>
      </c>
      <c r="L9" t="s">
        <v>79</v>
      </c>
      <c r="M9" s="10">
        <f t="shared" si="1"/>
        <v>293.85116844079442</v>
      </c>
      <c r="N9" s="10">
        <f>SUM($M$3:M9)</f>
        <v>2070.4633264154118</v>
      </c>
      <c r="O9" s="22">
        <f>MOD(360+DEGREES(ATAN2(COS(RADIANS(B9))*SIN(RADIANS(B13))-SIN(RADIANS(B9))*COS(RADIANS(B13))*COS(RADIANS(C13)-RADIANS(C9)), SIN(RADIANS(C13)-RADIANS(C9))*COS(RADIANS(B13)))),360)</f>
        <v>175.17237923707603</v>
      </c>
    </row>
    <row r="10" spans="1:15" s="3" customFormat="1" x14ac:dyDescent="0.25">
      <c r="A10" s="3" t="s">
        <v>92</v>
      </c>
      <c r="B10" s="15"/>
      <c r="C10" s="15"/>
      <c r="D10" s="16"/>
      <c r="E10" s="16"/>
      <c r="G10" s="7">
        <f>G$9+(G$13-G$9)*1/4</f>
        <v>167.97499999999999</v>
      </c>
      <c r="H10" s="3" t="s">
        <v>75</v>
      </c>
      <c r="I10" s="10">
        <f>I$9+(I$13-I$9)*1/4</f>
        <v>3322</v>
      </c>
      <c r="J10" s="7"/>
      <c r="K10" s="7"/>
      <c r="L10" s="3" t="s">
        <v>93</v>
      </c>
      <c r="M10" s="10"/>
      <c r="N10" s="10"/>
      <c r="O10" s="22"/>
    </row>
    <row r="11" spans="1:15" s="3" customFormat="1" x14ac:dyDescent="0.25">
      <c r="A11" s="3" t="s">
        <v>92</v>
      </c>
      <c r="B11" s="15"/>
      <c r="C11" s="15"/>
      <c r="D11" s="16"/>
      <c r="E11" s="16"/>
      <c r="G11" s="7">
        <f>G$9+(G$13-G$9)*2/4</f>
        <v>167.35</v>
      </c>
      <c r="H11" s="3" t="s">
        <v>75</v>
      </c>
      <c r="I11" s="10">
        <f>I$9+(I$13-I$9)*2/4</f>
        <v>4579</v>
      </c>
      <c r="J11" s="7"/>
      <c r="K11" s="7"/>
      <c r="L11" s="3" t="s">
        <v>93</v>
      </c>
      <c r="M11" s="10"/>
      <c r="N11" s="10"/>
      <c r="O11" s="22"/>
    </row>
    <row r="12" spans="1:15" s="3" customFormat="1" x14ac:dyDescent="0.25">
      <c r="A12" s="3" t="s">
        <v>92</v>
      </c>
      <c r="B12" s="15"/>
      <c r="C12" s="15"/>
      <c r="D12" s="16"/>
      <c r="E12" s="16"/>
      <c r="G12" s="7">
        <f>G$9+(G$13-G$9)*3/4</f>
        <v>166.72499999999999</v>
      </c>
      <c r="H12" s="3" t="s">
        <v>75</v>
      </c>
      <c r="I12" s="10">
        <f>I$9+(I$13-I$9)*3/4</f>
        <v>5836</v>
      </c>
      <c r="J12" s="7"/>
      <c r="K12" s="7"/>
      <c r="L12" s="3" t="s">
        <v>93</v>
      </c>
      <c r="M12" s="10"/>
      <c r="N12" s="10"/>
      <c r="O12" s="22"/>
    </row>
    <row r="13" spans="1:15" x14ac:dyDescent="0.25">
      <c r="A13" s="3" t="s">
        <v>125</v>
      </c>
      <c r="B13" s="15">
        <v>-31.033300000000001</v>
      </c>
      <c r="C13" s="15">
        <v>95.6</v>
      </c>
      <c r="F13" s="3" t="s">
        <v>88</v>
      </c>
      <c r="G13" s="17">
        <f>G9-2.5</f>
        <v>166.1</v>
      </c>
      <c r="H13" t="s">
        <v>89</v>
      </c>
      <c r="I13" s="10">
        <v>7093</v>
      </c>
      <c r="L13" t="s">
        <v>87</v>
      </c>
      <c r="M13" s="10">
        <f>ACOS(SIN(RADIANS(B9))*SIN(RADIANS(B13))+COS(RADIANS(B9))*COS(RADIANS(B13))*COS(RADIANS(C13)-RADIANS(C9)))*6371</f>
        <v>4423.0435725090438</v>
      </c>
      <c r="N13" s="10">
        <f>SUM($M$3:M13)</f>
        <v>6493.5068989244555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opLeftCell="A2" workbookViewId="0">
      <selection activeCell="N19" sqref="N19"/>
    </sheetView>
  </sheetViews>
  <sheetFormatPr defaultRowHeight="15" x14ac:dyDescent="0.25"/>
  <cols>
    <col min="1" max="1" width="13.85546875" style="3" bestFit="1" customWidth="1"/>
    <col min="2" max="16384" width="9.140625" style="3"/>
  </cols>
  <sheetData>
    <row r="1" spans="1:4" x14ac:dyDescent="0.25">
      <c r="B1" s="3" t="s">
        <v>80</v>
      </c>
      <c r="D1" s="3" t="s">
        <v>81</v>
      </c>
    </row>
    <row r="2" spans="1:4" x14ac:dyDescent="0.25">
      <c r="A2" s="3" t="s">
        <v>23</v>
      </c>
      <c r="B2" s="3" t="s">
        <v>22</v>
      </c>
      <c r="C2" s="3" t="s">
        <v>82</v>
      </c>
      <c r="D2" s="3" t="s">
        <v>25</v>
      </c>
    </row>
    <row r="3" spans="1:4" x14ac:dyDescent="0.25">
      <c r="A3" s="4">
        <v>41705.6875</v>
      </c>
      <c r="B3" s="3">
        <v>85</v>
      </c>
      <c r="C3" s="3">
        <v>85</v>
      </c>
      <c r="D3" s="3">
        <v>85</v>
      </c>
    </row>
    <row r="4" spans="1:4" x14ac:dyDescent="0.25">
      <c r="A4" s="4">
        <v>41705.694444444445</v>
      </c>
      <c r="B4" s="3">
        <v>110</v>
      </c>
      <c r="C4" s="3">
        <v>110</v>
      </c>
      <c r="D4" s="3">
        <v>125</v>
      </c>
    </row>
    <row r="5" spans="1:4" x14ac:dyDescent="0.25">
      <c r="A5" s="4">
        <v>41705.704861111109</v>
      </c>
      <c r="B5" s="3">
        <v>125</v>
      </c>
      <c r="C5" s="3">
        <v>125</v>
      </c>
      <c r="D5" s="3">
        <v>160</v>
      </c>
    </row>
    <row r="6" spans="1:4" x14ac:dyDescent="0.25">
      <c r="A6" s="4">
        <v>41705.716666666667</v>
      </c>
      <c r="B6" s="3">
        <v>130</v>
      </c>
      <c r="C6" s="3">
        <v>130</v>
      </c>
      <c r="D6" s="3">
        <v>130</v>
      </c>
    </row>
    <row r="7" spans="1:4" x14ac:dyDescent="0.25">
      <c r="A7" s="4">
        <v>41705.767361111109</v>
      </c>
      <c r="B7" s="3">
        <v>170</v>
      </c>
      <c r="C7" s="3">
        <v>170</v>
      </c>
      <c r="D7" s="3">
        <v>275</v>
      </c>
    </row>
    <row r="8" spans="1:4" x14ac:dyDescent="0.25">
      <c r="A8" s="4">
        <v>41705.768750000003</v>
      </c>
      <c r="B8" s="3">
        <v>170</v>
      </c>
      <c r="C8" s="3">
        <v>170</v>
      </c>
      <c r="D8" s="3">
        <v>175</v>
      </c>
    </row>
    <row r="9" spans="1:4" x14ac:dyDescent="0.25">
      <c r="A9" s="4">
        <v>41705.770138888889</v>
      </c>
      <c r="B9" s="3">
        <v>170</v>
      </c>
      <c r="C9" s="3">
        <v>170</v>
      </c>
      <c r="D9" s="3">
        <v>145</v>
      </c>
    </row>
    <row r="10" spans="1:4" x14ac:dyDescent="0.25">
      <c r="A10" s="4">
        <v>41705.820138888892</v>
      </c>
      <c r="B10" s="3">
        <v>195</v>
      </c>
      <c r="C10" s="3">
        <v>115</v>
      </c>
      <c r="D10" s="3">
        <v>110</v>
      </c>
    </row>
    <row r="11" spans="1:4" x14ac:dyDescent="0.25">
      <c r="A11" s="4">
        <v>41705.861805555556</v>
      </c>
      <c r="B11" s="3">
        <v>210</v>
      </c>
      <c r="C11" s="3">
        <v>150</v>
      </c>
      <c r="D11" s="3">
        <v>140</v>
      </c>
    </row>
    <row r="12" spans="1:4" x14ac:dyDescent="0.25">
      <c r="A12" s="4">
        <v>41705.90347222222</v>
      </c>
      <c r="B12" s="3">
        <v>205</v>
      </c>
      <c r="C12" s="3">
        <v>175</v>
      </c>
      <c r="D12" s="3">
        <v>165</v>
      </c>
    </row>
    <row r="13" spans="1:4" x14ac:dyDescent="0.25">
      <c r="A13" s="4">
        <v>41705.945138888892</v>
      </c>
      <c r="B13" s="3">
        <v>200</v>
      </c>
      <c r="C13" s="3">
        <v>210</v>
      </c>
      <c r="D13" s="3">
        <v>202</v>
      </c>
    </row>
    <row r="14" spans="1:4" x14ac:dyDescent="0.25">
      <c r="A14" s="4">
        <v>41706.007638888892</v>
      </c>
      <c r="B14" s="3">
        <v>195</v>
      </c>
      <c r="C14" s="3">
        <v>260</v>
      </c>
      <c r="D14" s="3">
        <v>250</v>
      </c>
    </row>
    <row r="15" spans="1:4" x14ac:dyDescent="0.25">
      <c r="A15" s="4">
        <v>41706.013194444444</v>
      </c>
      <c r="B15" s="3">
        <v>0</v>
      </c>
      <c r="C15" s="3">
        <v>0</v>
      </c>
      <c r="D15" s="3">
        <v>0</v>
      </c>
    </row>
    <row r="21" spans="1:1" x14ac:dyDescent="0.25">
      <c r="A21" s="3" t="s">
        <v>83</v>
      </c>
    </row>
    <row r="22" spans="1:1" x14ac:dyDescent="0.25">
      <c r="A22" s="3" t="s">
        <v>84</v>
      </c>
    </row>
    <row r="23" spans="1:1" x14ac:dyDescent="0.25">
      <c r="A23" s="3" t="s">
        <v>85</v>
      </c>
    </row>
    <row r="24" spans="1:1" x14ac:dyDescent="0.25">
      <c r="A24" s="3" t="s">
        <v>86</v>
      </c>
    </row>
  </sheetData>
  <pageMargins left="0.7" right="0.7" top="0.75" bottom="0.75" header="0.3" footer="0.3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9"/>
  <sheetViews>
    <sheetView workbookViewId="0">
      <selection activeCell="F4" sqref="F4"/>
    </sheetView>
  </sheetViews>
  <sheetFormatPr defaultRowHeight="15" x14ac:dyDescent="0.25"/>
  <cols>
    <col min="2" max="2" width="9.85546875" bestFit="1" customWidth="1"/>
    <col min="3" max="3" width="11.7109375" bestFit="1" customWidth="1"/>
    <col min="4" max="4" width="31" style="3" bestFit="1" customWidth="1"/>
    <col min="5" max="5" width="12" style="3" bestFit="1" customWidth="1"/>
    <col min="6" max="7" width="17.42578125" style="3" bestFit="1" customWidth="1"/>
    <col min="8" max="8" width="22.7109375" style="3" bestFit="1" customWidth="1"/>
    <col min="9" max="9" width="14.7109375" bestFit="1" customWidth="1"/>
    <col min="10" max="10" width="4.7109375" bestFit="1" customWidth="1"/>
    <col min="11" max="11" width="9.42578125" bestFit="1" customWidth="1"/>
    <col min="12" max="12" width="12" bestFit="1" customWidth="1"/>
    <col min="13" max="13" width="9.28515625" bestFit="1" customWidth="1"/>
    <col min="14" max="14" width="15.85546875" customWidth="1"/>
    <col min="15" max="15" width="26" bestFit="1" customWidth="1"/>
  </cols>
  <sheetData>
    <row r="1" spans="1:15" x14ac:dyDescent="0.25">
      <c r="A1" t="s">
        <v>106</v>
      </c>
    </row>
    <row r="3" spans="1:15" x14ac:dyDescent="0.25">
      <c r="A3" t="s">
        <v>5</v>
      </c>
      <c r="B3" t="s">
        <v>6</v>
      </c>
      <c r="C3" t="s">
        <v>107</v>
      </c>
      <c r="D3" s="3" t="s">
        <v>57</v>
      </c>
      <c r="E3" s="3" t="s">
        <v>115</v>
      </c>
      <c r="F3" s="3" t="s">
        <v>121</v>
      </c>
      <c r="G3" s="3" t="s">
        <v>116</v>
      </c>
      <c r="H3" s="3" t="s">
        <v>122</v>
      </c>
      <c r="I3" t="s">
        <v>108</v>
      </c>
      <c r="J3" t="s">
        <v>109</v>
      </c>
      <c r="K3" t="s">
        <v>110</v>
      </c>
      <c r="L3" t="s">
        <v>111</v>
      </c>
      <c r="M3" t="s">
        <v>112</v>
      </c>
      <c r="N3" t="s">
        <v>113</v>
      </c>
      <c r="O3" t="s">
        <v>114</v>
      </c>
    </row>
    <row r="4" spans="1:15" x14ac:dyDescent="0.25">
      <c r="A4">
        <f>Flight!C4</f>
        <v>2.8443999999999998</v>
      </c>
      <c r="B4" s="3">
        <f>Flight!D4</f>
        <v>101.6604</v>
      </c>
      <c r="C4" s="2">
        <f>Flight!A4</f>
        <v>41705.695833333331</v>
      </c>
      <c r="D4" s="3" t="str">
        <f>IF(ISBLANK(Flight!N4),"",Flight!N4)</f>
        <v>FlightAware ADS-B (WMKK / KUL)</v>
      </c>
      <c r="E4" s="10">
        <f>Flight!J4</f>
        <v>731.52</v>
      </c>
      <c r="F4" s="10">
        <f>E4</f>
        <v>731.52</v>
      </c>
      <c r="G4" s="3" t="s">
        <v>117</v>
      </c>
      <c r="H4" s="3" t="s">
        <v>117</v>
      </c>
      <c r="I4" t="s">
        <v>119</v>
      </c>
      <c r="J4">
        <v>222</v>
      </c>
      <c r="K4" t="s">
        <v>118</v>
      </c>
      <c r="L4" t="s">
        <v>120</v>
      </c>
      <c r="M4">
        <v>0.5</v>
      </c>
      <c r="N4" t="b">
        <v>1</v>
      </c>
      <c r="O4" t="b">
        <v>1</v>
      </c>
    </row>
    <row r="5" spans="1:15" x14ac:dyDescent="0.25">
      <c r="A5" s="3">
        <f>Flight!C5</f>
        <v>2.8751000000000002</v>
      </c>
      <c r="B5" s="3">
        <f>Flight!D5</f>
        <v>101.66070000000001</v>
      </c>
      <c r="C5" s="2">
        <f>Flight!A5</f>
        <v>41705.696527777778</v>
      </c>
      <c r="D5" s="3" t="str">
        <f>IF(ISBLANK(Flight!N5),"",Flight!N5)</f>
        <v>FlightAware ADS-B (WMKK / KUL)</v>
      </c>
      <c r="E5" s="10">
        <f>Flight!J5</f>
        <v>944.88</v>
      </c>
      <c r="F5" s="10">
        <f t="shared" ref="F5:F68" si="0">E5</f>
        <v>944.88</v>
      </c>
      <c r="G5" s="3" t="s">
        <v>117</v>
      </c>
      <c r="H5" s="3" t="s">
        <v>117</v>
      </c>
      <c r="I5" s="3" t="s">
        <v>119</v>
      </c>
      <c r="J5" s="3">
        <v>222</v>
      </c>
      <c r="K5" s="3" t="s">
        <v>118</v>
      </c>
      <c r="L5" s="3" t="s">
        <v>120</v>
      </c>
      <c r="M5" s="3">
        <v>0.5</v>
      </c>
      <c r="N5" s="3" t="b">
        <v>1</v>
      </c>
      <c r="O5" s="3" t="b">
        <v>1</v>
      </c>
    </row>
    <row r="6" spans="1:15" x14ac:dyDescent="0.25">
      <c r="A6" s="3">
        <f>Flight!C6</f>
        <v>2.8953000000000002</v>
      </c>
      <c r="B6" s="3">
        <f>Flight!D6</f>
        <v>101.6698</v>
      </c>
      <c r="C6" s="2">
        <f>Flight!A6</f>
        <v>41705.697222222225</v>
      </c>
      <c r="D6" s="3" t="str">
        <f>IF(ISBLANK(Flight!N6),"",Flight!N6)</f>
        <v>FlightAware ADS-B (WMKF)</v>
      </c>
      <c r="E6" s="10">
        <f>Flight!J6</f>
        <v>1219.2</v>
      </c>
      <c r="F6" s="10">
        <f t="shared" si="0"/>
        <v>1219.2</v>
      </c>
      <c r="G6" s="3" t="s">
        <v>117</v>
      </c>
      <c r="H6" s="3" t="s">
        <v>117</v>
      </c>
      <c r="I6" s="3" t="s">
        <v>119</v>
      </c>
      <c r="J6" s="3">
        <v>222</v>
      </c>
      <c r="K6" s="3" t="s">
        <v>118</v>
      </c>
      <c r="L6" s="3" t="s">
        <v>120</v>
      </c>
      <c r="M6" s="3">
        <v>0.5</v>
      </c>
      <c r="N6" s="3" t="b">
        <v>1</v>
      </c>
      <c r="O6" s="3" t="b">
        <v>1</v>
      </c>
    </row>
    <row r="7" spans="1:15" x14ac:dyDescent="0.25">
      <c r="A7" s="3">
        <f>Flight!C7</f>
        <v>2.9203000000000001</v>
      </c>
      <c r="B7" s="3">
        <f>Flight!D7</f>
        <v>101.68219999999999</v>
      </c>
      <c r="C7" s="2">
        <f>Flight!A7</f>
        <v>41705.697222222225</v>
      </c>
      <c r="D7" s="3" t="str">
        <f>IF(ISBLANK(Flight!N7),"",Flight!N7)</f>
        <v>FlightAware ADS-B (WMKK / KUL)</v>
      </c>
      <c r="E7" s="10">
        <f>Flight!J7</f>
        <v>1524</v>
      </c>
      <c r="F7" s="10">
        <f t="shared" si="0"/>
        <v>1524</v>
      </c>
      <c r="G7" s="3" t="s">
        <v>117</v>
      </c>
      <c r="H7" s="3" t="s">
        <v>117</v>
      </c>
      <c r="I7" s="3" t="s">
        <v>119</v>
      </c>
      <c r="J7" s="3">
        <v>222</v>
      </c>
      <c r="K7" s="3" t="s">
        <v>118</v>
      </c>
      <c r="L7" s="3" t="s">
        <v>120</v>
      </c>
      <c r="M7" s="3">
        <v>0.5</v>
      </c>
      <c r="N7" s="3" t="b">
        <v>1</v>
      </c>
      <c r="O7" s="3" t="b">
        <v>1</v>
      </c>
    </row>
    <row r="8" spans="1:15" x14ac:dyDescent="0.25">
      <c r="A8" s="3">
        <f>Flight!C8</f>
        <v>2.9342000000000001</v>
      </c>
      <c r="B8" s="3">
        <f>Flight!D8</f>
        <v>101.6891</v>
      </c>
      <c r="C8" s="2">
        <f>Flight!A8</f>
        <v>41705.697222222225</v>
      </c>
      <c r="D8" s="3" t="str">
        <f>IF(ISBLANK(Flight!N8),"",Flight!N8)</f>
        <v>FlightAware ADS-B (WMKF)</v>
      </c>
      <c r="E8" s="10">
        <f>Flight!J8</f>
        <v>1767.8400000000001</v>
      </c>
      <c r="F8" s="10">
        <f t="shared" si="0"/>
        <v>1767.8400000000001</v>
      </c>
      <c r="G8" s="3" t="s">
        <v>117</v>
      </c>
      <c r="H8" s="3" t="s">
        <v>117</v>
      </c>
      <c r="I8" s="3" t="s">
        <v>119</v>
      </c>
      <c r="J8" s="3">
        <v>222</v>
      </c>
      <c r="K8" s="3" t="s">
        <v>118</v>
      </c>
      <c r="L8" s="3" t="s">
        <v>120</v>
      </c>
      <c r="M8" s="3">
        <v>0.5</v>
      </c>
      <c r="N8" s="3" t="b">
        <v>1</v>
      </c>
      <c r="O8" s="3" t="b">
        <v>1</v>
      </c>
    </row>
    <row r="9" spans="1:15" x14ac:dyDescent="0.25">
      <c r="A9" s="3">
        <f>Flight!C9</f>
        <v>2.9638</v>
      </c>
      <c r="B9" s="3">
        <f>Flight!D9</f>
        <v>101.70350000000001</v>
      </c>
      <c r="C9" s="2">
        <f>Flight!A9</f>
        <v>41705.697916666672</v>
      </c>
      <c r="D9" s="3" t="str">
        <f>IF(ISBLANK(Flight!N9),"",Flight!N9)</f>
        <v>FlightAware ADS-B (WMKF)</v>
      </c>
      <c r="E9" s="10">
        <f>Flight!J9</f>
        <v>2103.12</v>
      </c>
      <c r="F9" s="10">
        <f t="shared" si="0"/>
        <v>2103.12</v>
      </c>
      <c r="G9" s="3" t="s">
        <v>117</v>
      </c>
      <c r="H9" s="3" t="s">
        <v>117</v>
      </c>
      <c r="I9" s="3" t="s">
        <v>119</v>
      </c>
      <c r="J9" s="3">
        <v>222</v>
      </c>
      <c r="K9" s="3" t="s">
        <v>118</v>
      </c>
      <c r="L9" s="3" t="s">
        <v>120</v>
      </c>
      <c r="M9" s="3">
        <v>0.5</v>
      </c>
      <c r="N9" s="3" t="b">
        <v>1</v>
      </c>
      <c r="O9" s="3" t="b">
        <v>1</v>
      </c>
    </row>
    <row r="10" spans="1:15" x14ac:dyDescent="0.25">
      <c r="A10" s="3">
        <f>Flight!C10</f>
        <v>3.0097</v>
      </c>
      <c r="B10" s="3">
        <f>Flight!D10</f>
        <v>101.72539999999999</v>
      </c>
      <c r="C10" s="2">
        <f>Flight!A10</f>
        <v>41705.697916666672</v>
      </c>
      <c r="D10" s="3" t="str">
        <f>IF(ISBLANK(Flight!N10),"",Flight!N10)</f>
        <v>FlightAware ADS-B (WMKF)</v>
      </c>
      <c r="E10" s="10">
        <f>Flight!J10</f>
        <v>2682.2400000000002</v>
      </c>
      <c r="F10" s="10">
        <f t="shared" si="0"/>
        <v>2682.2400000000002</v>
      </c>
      <c r="G10" s="3" t="s">
        <v>117</v>
      </c>
      <c r="H10" s="3" t="s">
        <v>117</v>
      </c>
      <c r="I10" s="3" t="s">
        <v>119</v>
      </c>
      <c r="J10" s="3">
        <v>222</v>
      </c>
      <c r="K10" s="3" t="s">
        <v>118</v>
      </c>
      <c r="L10" s="3" t="s">
        <v>120</v>
      </c>
      <c r="M10" s="3">
        <v>0.5</v>
      </c>
      <c r="N10" s="3" t="b">
        <v>1</v>
      </c>
      <c r="O10" s="3" t="b">
        <v>1</v>
      </c>
    </row>
    <row r="11" spans="1:15" x14ac:dyDescent="0.25">
      <c r="A11" s="3">
        <f>Flight!C11</f>
        <v>3.0333999999999999</v>
      </c>
      <c r="B11" s="3">
        <f>Flight!D11</f>
        <v>101.7367</v>
      </c>
      <c r="C11" s="2">
        <f>Flight!A11</f>
        <v>41705.698611111111</v>
      </c>
      <c r="D11" s="3" t="str">
        <f>IF(ISBLANK(Flight!N11),"",Flight!N11)</f>
        <v>FlightAware ADS-B (WMKF)</v>
      </c>
      <c r="E11" s="10">
        <f>Flight!J11</f>
        <v>2956.56</v>
      </c>
      <c r="F11" s="10">
        <f t="shared" si="0"/>
        <v>2956.56</v>
      </c>
      <c r="G11" s="3" t="s">
        <v>117</v>
      </c>
      <c r="H11" s="3" t="s">
        <v>117</v>
      </c>
      <c r="I11" s="3" t="s">
        <v>119</v>
      </c>
      <c r="J11" s="3">
        <v>222</v>
      </c>
      <c r="K11" s="3" t="s">
        <v>118</v>
      </c>
      <c r="L11" s="3" t="s">
        <v>120</v>
      </c>
      <c r="M11" s="3">
        <v>0.5</v>
      </c>
      <c r="N11" s="3" t="b">
        <v>1</v>
      </c>
      <c r="O11" s="3" t="b">
        <v>1</v>
      </c>
    </row>
    <row r="12" spans="1:15" x14ac:dyDescent="0.25">
      <c r="A12" s="3">
        <f>Flight!C12</f>
        <v>3.1118999999999999</v>
      </c>
      <c r="B12" s="3">
        <f>Flight!D12</f>
        <v>101.774</v>
      </c>
      <c r="C12" s="2">
        <f>Flight!A12</f>
        <v>41705.699305555558</v>
      </c>
      <c r="D12" s="3" t="str">
        <f>IF(ISBLANK(Flight!N12),"",Flight!N12)</f>
        <v>FlightAware ADS-B (WMSA / SZB)</v>
      </c>
      <c r="E12" s="10">
        <f>Flight!J12</f>
        <v>3352.8</v>
      </c>
      <c r="F12" s="10">
        <f t="shared" si="0"/>
        <v>3352.8</v>
      </c>
      <c r="G12" s="3" t="s">
        <v>117</v>
      </c>
      <c r="H12" s="3" t="s">
        <v>117</v>
      </c>
      <c r="I12" s="3" t="s">
        <v>119</v>
      </c>
      <c r="J12" s="3">
        <v>222</v>
      </c>
      <c r="K12" s="3" t="s">
        <v>118</v>
      </c>
      <c r="L12" s="3" t="s">
        <v>120</v>
      </c>
      <c r="M12" s="3">
        <v>0.5</v>
      </c>
      <c r="N12" s="3" t="b">
        <v>1</v>
      </c>
      <c r="O12" s="3" t="b">
        <v>1</v>
      </c>
    </row>
    <row r="13" spans="1:15" x14ac:dyDescent="0.25">
      <c r="A13" s="3">
        <f>Flight!C13</f>
        <v>3.1337000000000002</v>
      </c>
      <c r="B13" s="3">
        <f>Flight!D13</f>
        <v>101.78440000000001</v>
      </c>
      <c r="C13" s="2">
        <f>Flight!A13</f>
        <v>41705.699305555558</v>
      </c>
      <c r="D13" s="3" t="str">
        <f>IF(ISBLANK(Flight!N13),"",Flight!N13)</f>
        <v>FlightAware ADS-B (WMKK / KUL)</v>
      </c>
      <c r="E13" s="10">
        <f>Flight!J13</f>
        <v>3505.2000000000003</v>
      </c>
      <c r="F13" s="10">
        <f t="shared" si="0"/>
        <v>3505.2000000000003</v>
      </c>
      <c r="G13" s="3" t="s">
        <v>117</v>
      </c>
      <c r="H13" s="3" t="s">
        <v>117</v>
      </c>
      <c r="I13" s="3" t="s">
        <v>119</v>
      </c>
      <c r="J13" s="3">
        <v>222</v>
      </c>
      <c r="K13" s="3" t="s">
        <v>118</v>
      </c>
      <c r="L13" s="3" t="s">
        <v>120</v>
      </c>
      <c r="M13" s="3">
        <v>0.5</v>
      </c>
      <c r="N13" s="3" t="b">
        <v>1</v>
      </c>
      <c r="O13" s="3" t="b">
        <v>1</v>
      </c>
    </row>
    <row r="14" spans="1:15" x14ac:dyDescent="0.25">
      <c r="A14" s="3">
        <f>Flight!C14</f>
        <v>3.1806999999999999</v>
      </c>
      <c r="B14" s="3">
        <f>Flight!D14</f>
        <v>101.8068</v>
      </c>
      <c r="C14" s="2">
        <f>Flight!A14</f>
        <v>41705.699305555558</v>
      </c>
      <c r="D14" s="3" t="str">
        <f>IF(ISBLANK(Flight!N14),"",Flight!N14)</f>
        <v>FlightAware ADS-B (WMSA / SZB)</v>
      </c>
      <c r="E14" s="10">
        <f>Flight!J14</f>
        <v>3810</v>
      </c>
      <c r="F14" s="10">
        <f t="shared" si="0"/>
        <v>3810</v>
      </c>
      <c r="G14" s="3" t="s">
        <v>117</v>
      </c>
      <c r="H14" s="3" t="s">
        <v>117</v>
      </c>
      <c r="I14" s="3" t="s">
        <v>119</v>
      </c>
      <c r="J14" s="3">
        <v>222</v>
      </c>
      <c r="K14" s="3" t="s">
        <v>118</v>
      </c>
      <c r="L14" s="3" t="s">
        <v>120</v>
      </c>
      <c r="M14" s="3">
        <v>0.5</v>
      </c>
      <c r="N14" s="3" t="b">
        <v>1</v>
      </c>
      <c r="O14" s="3" t="b">
        <v>1</v>
      </c>
    </row>
    <row r="15" spans="1:15" x14ac:dyDescent="0.25">
      <c r="A15" s="3">
        <f>Flight!C15</f>
        <v>3.2351000000000001</v>
      </c>
      <c r="B15" s="3">
        <f>Flight!D15</f>
        <v>101.8325</v>
      </c>
      <c r="C15" s="2">
        <f>Flight!A15</f>
        <v>41705.700000000004</v>
      </c>
      <c r="D15" s="3" t="str">
        <f>IF(ISBLANK(Flight!N15),"",Flight!N15)</f>
        <v>FlightAware ADS-B (WMSA / SZB)</v>
      </c>
      <c r="E15" s="10">
        <f>Flight!J15</f>
        <v>4267.2</v>
      </c>
      <c r="F15" s="10">
        <f t="shared" si="0"/>
        <v>4267.2</v>
      </c>
      <c r="G15" s="3" t="s">
        <v>117</v>
      </c>
      <c r="H15" s="3" t="s">
        <v>117</v>
      </c>
      <c r="I15" s="3" t="s">
        <v>119</v>
      </c>
      <c r="J15" s="3">
        <v>222</v>
      </c>
      <c r="K15" s="3" t="s">
        <v>118</v>
      </c>
      <c r="L15" s="3" t="s">
        <v>120</v>
      </c>
      <c r="M15" s="3">
        <v>0.5</v>
      </c>
      <c r="N15" s="3" t="b">
        <v>1</v>
      </c>
      <c r="O15" s="3" t="b">
        <v>1</v>
      </c>
    </row>
    <row r="16" spans="1:15" x14ac:dyDescent="0.25">
      <c r="A16" s="3">
        <f>Flight!C16</f>
        <v>3.2827999999999999</v>
      </c>
      <c r="B16" s="3">
        <f>Flight!D16</f>
        <v>101.8554</v>
      </c>
      <c r="C16" s="2">
        <f>Flight!A16</f>
        <v>41705.700694444444</v>
      </c>
      <c r="D16" s="3" t="str">
        <f>IF(ISBLANK(Flight!N16),"",Flight!N16)</f>
        <v>FlightAware ADS-B (WMSA / SZB)</v>
      </c>
      <c r="E16" s="10">
        <f>Flight!J16</f>
        <v>4693.92</v>
      </c>
      <c r="F16" s="10">
        <f t="shared" si="0"/>
        <v>4693.92</v>
      </c>
      <c r="G16" s="3" t="s">
        <v>117</v>
      </c>
      <c r="H16" s="3" t="s">
        <v>117</v>
      </c>
      <c r="I16" s="3" t="s">
        <v>119</v>
      </c>
      <c r="J16" s="3">
        <v>222</v>
      </c>
      <c r="K16" s="3" t="s">
        <v>118</v>
      </c>
      <c r="L16" s="3" t="s">
        <v>120</v>
      </c>
      <c r="M16" s="3">
        <v>0.5</v>
      </c>
      <c r="N16" s="3" t="b">
        <v>1</v>
      </c>
      <c r="O16" s="3" t="b">
        <v>1</v>
      </c>
    </row>
    <row r="17" spans="1:15" x14ac:dyDescent="0.25">
      <c r="A17" s="3">
        <f>Flight!C17</f>
        <v>3.3302</v>
      </c>
      <c r="B17" s="3">
        <f>Flight!D17</f>
        <v>101.8781</v>
      </c>
      <c r="C17" s="2">
        <f>Flight!A17</f>
        <v>41705.700694444444</v>
      </c>
      <c r="D17" s="3" t="str">
        <f>IF(ISBLANK(Flight!N17),"",Flight!N17)</f>
        <v>FlightAware ADS-B (WMKF)</v>
      </c>
      <c r="E17" s="10">
        <f>Flight!J17</f>
        <v>5029.2</v>
      </c>
      <c r="F17" s="10">
        <f t="shared" si="0"/>
        <v>5029.2</v>
      </c>
      <c r="G17" s="3" t="s">
        <v>117</v>
      </c>
      <c r="H17" s="3" t="s">
        <v>117</v>
      </c>
      <c r="I17" s="3" t="s">
        <v>119</v>
      </c>
      <c r="J17" s="3">
        <v>222</v>
      </c>
      <c r="K17" s="3" t="s">
        <v>118</v>
      </c>
      <c r="L17" s="3" t="s">
        <v>120</v>
      </c>
      <c r="M17" s="3">
        <v>0.5</v>
      </c>
      <c r="N17" s="3" t="b">
        <v>1</v>
      </c>
      <c r="O17" s="3" t="b">
        <v>1</v>
      </c>
    </row>
    <row r="18" spans="1:15" x14ac:dyDescent="0.25">
      <c r="A18" s="3">
        <f>Flight!C18</f>
        <v>3.3877999999999999</v>
      </c>
      <c r="B18" s="3">
        <f>Flight!D18</f>
        <v>101.9058</v>
      </c>
      <c r="C18" s="2">
        <f>Flight!A18</f>
        <v>41705.701388888891</v>
      </c>
      <c r="D18" s="3" t="str">
        <f>IF(ISBLANK(Flight!N18),"",Flight!N18)</f>
        <v>FlightAware ADS-B (WMSA / SZB)</v>
      </c>
      <c r="E18" s="10">
        <f>Flight!J18</f>
        <v>5425.4400000000005</v>
      </c>
      <c r="F18" s="10">
        <f t="shared" si="0"/>
        <v>5425.4400000000005</v>
      </c>
      <c r="G18" s="3" t="s">
        <v>117</v>
      </c>
      <c r="H18" s="3" t="s">
        <v>117</v>
      </c>
      <c r="I18" s="3" t="s">
        <v>119</v>
      </c>
      <c r="J18" s="3">
        <v>222</v>
      </c>
      <c r="K18" s="3" t="s">
        <v>118</v>
      </c>
      <c r="L18" s="3" t="s">
        <v>120</v>
      </c>
      <c r="M18" s="3">
        <v>0.5</v>
      </c>
      <c r="N18" s="3" t="b">
        <v>1</v>
      </c>
      <c r="O18" s="3" t="b">
        <v>1</v>
      </c>
    </row>
    <row r="19" spans="1:15" x14ac:dyDescent="0.25">
      <c r="A19" s="3">
        <f>Flight!C19</f>
        <v>3.4285999999999999</v>
      </c>
      <c r="B19" s="3">
        <f>Flight!D19</f>
        <v>101.92529999999999</v>
      </c>
      <c r="C19" s="2">
        <f>Flight!A19</f>
        <v>41705.701388888891</v>
      </c>
      <c r="D19" s="3" t="str">
        <f>IF(ISBLANK(Flight!N19),"",Flight!N19)</f>
        <v>FlightAware ADS-B (WMKF)</v>
      </c>
      <c r="E19" s="10">
        <f>Flight!J19</f>
        <v>5699.76</v>
      </c>
      <c r="F19" s="10">
        <f t="shared" si="0"/>
        <v>5699.76</v>
      </c>
      <c r="G19" s="3" t="s">
        <v>117</v>
      </c>
      <c r="H19" s="3" t="s">
        <v>117</v>
      </c>
      <c r="I19" s="3" t="s">
        <v>119</v>
      </c>
      <c r="J19" s="3">
        <v>222</v>
      </c>
      <c r="K19" s="3" t="s">
        <v>118</v>
      </c>
      <c r="L19" s="3" t="s">
        <v>120</v>
      </c>
      <c r="M19" s="3">
        <v>0.5</v>
      </c>
      <c r="N19" s="3" t="b">
        <v>1</v>
      </c>
      <c r="O19" s="3" t="b">
        <v>1</v>
      </c>
    </row>
    <row r="20" spans="1:15" x14ac:dyDescent="0.25">
      <c r="A20" s="3">
        <f>Flight!C20</f>
        <v>3.4807000000000001</v>
      </c>
      <c r="B20" s="3">
        <f>Flight!D20</f>
        <v>101.9496</v>
      </c>
      <c r="C20" s="2">
        <f>Flight!A20</f>
        <v>41705.702083333337</v>
      </c>
      <c r="D20" s="3" t="str">
        <f>IF(ISBLANK(Flight!N20),"",Flight!N20)</f>
        <v>FlightAware ADS-B (WMSA / SZB)</v>
      </c>
      <c r="E20" s="10">
        <f>Flight!J20</f>
        <v>6035.04</v>
      </c>
      <c r="F20" s="10">
        <f t="shared" si="0"/>
        <v>6035.04</v>
      </c>
      <c r="G20" s="3" t="s">
        <v>117</v>
      </c>
      <c r="H20" s="3" t="s">
        <v>117</v>
      </c>
      <c r="I20" s="3" t="s">
        <v>119</v>
      </c>
      <c r="J20" s="3">
        <v>222</v>
      </c>
      <c r="K20" s="3" t="s">
        <v>118</v>
      </c>
      <c r="L20" s="3" t="s">
        <v>120</v>
      </c>
      <c r="M20" s="3">
        <v>0.5</v>
      </c>
      <c r="N20" s="3" t="b">
        <v>1</v>
      </c>
      <c r="O20" s="3" t="b">
        <v>1</v>
      </c>
    </row>
    <row r="21" spans="1:15" x14ac:dyDescent="0.25">
      <c r="A21" s="3">
        <f>Flight!C21</f>
        <v>3.5325000000000002</v>
      </c>
      <c r="B21" s="3">
        <f>Flight!D21</f>
        <v>101.9736</v>
      </c>
      <c r="C21" s="2">
        <f>Flight!A21</f>
        <v>41705.702083333337</v>
      </c>
      <c r="D21" s="3" t="str">
        <f>IF(ISBLANK(Flight!N21),"",Flight!N21)</f>
        <v>FlightAware ADS-B (WMSA / SZB)</v>
      </c>
      <c r="E21" s="10">
        <f>Flight!J21</f>
        <v>6370.3200000000006</v>
      </c>
      <c r="F21" s="10">
        <f t="shared" si="0"/>
        <v>6370.3200000000006</v>
      </c>
      <c r="G21" s="3" t="s">
        <v>117</v>
      </c>
      <c r="H21" s="3" t="s">
        <v>117</v>
      </c>
      <c r="I21" s="3" t="s">
        <v>119</v>
      </c>
      <c r="J21" s="3">
        <v>222</v>
      </c>
      <c r="K21" s="3" t="s">
        <v>118</v>
      </c>
      <c r="L21" s="3" t="s">
        <v>120</v>
      </c>
      <c r="M21" s="3">
        <v>0.5</v>
      </c>
      <c r="N21" s="3" t="b">
        <v>1</v>
      </c>
      <c r="O21" s="3" t="b">
        <v>1</v>
      </c>
    </row>
    <row r="22" spans="1:15" x14ac:dyDescent="0.25">
      <c r="A22" s="3">
        <f>Flight!C22</f>
        <v>3.5924</v>
      </c>
      <c r="B22" s="3">
        <f>Flight!D22</f>
        <v>102.0018</v>
      </c>
      <c r="C22" s="2">
        <f>Flight!A22</f>
        <v>41705.702777777777</v>
      </c>
      <c r="D22" s="3" t="str">
        <f>IF(ISBLANK(Flight!N22),"",Flight!N22)</f>
        <v>FlightAware ADS-B (WMSA / SZB)</v>
      </c>
      <c r="E22" s="10">
        <f>Flight!J22</f>
        <v>6705.6</v>
      </c>
      <c r="F22" s="10">
        <f t="shared" si="0"/>
        <v>6705.6</v>
      </c>
      <c r="G22" s="3" t="s">
        <v>117</v>
      </c>
      <c r="H22" s="3" t="s">
        <v>117</v>
      </c>
      <c r="I22" s="3" t="s">
        <v>119</v>
      </c>
      <c r="J22" s="3">
        <v>222</v>
      </c>
      <c r="K22" s="3" t="s">
        <v>118</v>
      </c>
      <c r="L22" s="3" t="s">
        <v>120</v>
      </c>
      <c r="M22" s="3">
        <v>0.5</v>
      </c>
      <c r="N22" s="3" t="b">
        <v>1</v>
      </c>
      <c r="O22" s="3" t="b">
        <v>1</v>
      </c>
    </row>
    <row r="23" spans="1:15" x14ac:dyDescent="0.25">
      <c r="A23" s="3">
        <f>Flight!C23</f>
        <v>3.6465999999999998</v>
      </c>
      <c r="B23" s="3">
        <f>Flight!D23</f>
        <v>102.02760000000001</v>
      </c>
      <c r="C23" s="2">
        <f>Flight!A23</f>
        <v>41705.702777777777</v>
      </c>
      <c r="D23" s="3" t="str">
        <f>IF(ISBLANK(Flight!N23),"",Flight!N23)</f>
        <v>FlightAware ADS-B (WMSA / SZB)</v>
      </c>
      <c r="E23" s="10">
        <f>Flight!J23</f>
        <v>6949.4400000000005</v>
      </c>
      <c r="F23" s="10">
        <f t="shared" si="0"/>
        <v>6949.4400000000005</v>
      </c>
      <c r="G23" s="3" t="s">
        <v>117</v>
      </c>
      <c r="H23" s="3" t="s">
        <v>117</v>
      </c>
      <c r="I23" s="3" t="s">
        <v>119</v>
      </c>
      <c r="J23" s="3">
        <v>222</v>
      </c>
      <c r="K23" s="3" t="s">
        <v>118</v>
      </c>
      <c r="L23" s="3" t="s">
        <v>120</v>
      </c>
      <c r="M23" s="3">
        <v>0.5</v>
      </c>
      <c r="N23" s="3" t="b">
        <v>1</v>
      </c>
      <c r="O23" s="3" t="b">
        <v>1</v>
      </c>
    </row>
    <row r="24" spans="1:15" x14ac:dyDescent="0.25">
      <c r="A24" s="3">
        <f>Flight!C24</f>
        <v>3.7073</v>
      </c>
      <c r="B24" s="3">
        <f>Flight!D24</f>
        <v>102.05629999999999</v>
      </c>
      <c r="C24" s="2">
        <f>Flight!A24</f>
        <v>41705.703472222223</v>
      </c>
      <c r="D24" s="3" t="str">
        <f>IF(ISBLANK(Flight!N24),"",Flight!N24)</f>
        <v>FlightAware ADS-B (WMSA / SZB)</v>
      </c>
      <c r="E24" s="10">
        <f>Flight!J24</f>
        <v>7315.2000000000007</v>
      </c>
      <c r="F24" s="10">
        <f t="shared" si="0"/>
        <v>7315.2000000000007</v>
      </c>
      <c r="G24" s="3" t="s">
        <v>117</v>
      </c>
      <c r="H24" s="3" t="s">
        <v>117</v>
      </c>
      <c r="I24" s="3" t="s">
        <v>119</v>
      </c>
      <c r="J24" s="3">
        <v>222</v>
      </c>
      <c r="K24" s="3" t="s">
        <v>118</v>
      </c>
      <c r="L24" s="3" t="s">
        <v>120</v>
      </c>
      <c r="M24" s="3">
        <v>0.5</v>
      </c>
      <c r="N24" s="3" t="b">
        <v>1</v>
      </c>
      <c r="O24" s="3" t="b">
        <v>1</v>
      </c>
    </row>
    <row r="25" spans="1:15" x14ac:dyDescent="0.25">
      <c r="A25" s="3">
        <f>Flight!C25</f>
        <v>3.7629999999999999</v>
      </c>
      <c r="B25" s="3">
        <f>Flight!D25</f>
        <v>102.0825</v>
      </c>
      <c r="C25" s="2">
        <f>Flight!A25</f>
        <v>41705.703472222223</v>
      </c>
      <c r="D25" s="3" t="str">
        <f>IF(ISBLANK(Flight!N25),"",Flight!N25)</f>
        <v>FlightAware ADS-B (WMSA / SZB)</v>
      </c>
      <c r="E25" s="10">
        <f>Flight!J25</f>
        <v>7559.04</v>
      </c>
      <c r="F25" s="10">
        <f t="shared" si="0"/>
        <v>7559.04</v>
      </c>
      <c r="G25" s="3" t="s">
        <v>117</v>
      </c>
      <c r="H25" s="3" t="s">
        <v>117</v>
      </c>
      <c r="I25" s="3" t="s">
        <v>119</v>
      </c>
      <c r="J25" s="3">
        <v>222</v>
      </c>
      <c r="K25" s="3" t="s">
        <v>118</v>
      </c>
      <c r="L25" s="3" t="s">
        <v>120</v>
      </c>
      <c r="M25" s="3">
        <v>0.5</v>
      </c>
      <c r="N25" s="3" t="b">
        <v>1</v>
      </c>
      <c r="O25" s="3" t="b">
        <v>1</v>
      </c>
    </row>
    <row r="26" spans="1:15" x14ac:dyDescent="0.25">
      <c r="A26" s="3">
        <f>Flight!C26</f>
        <v>3.8187000000000002</v>
      </c>
      <c r="B26" s="3">
        <f>Flight!D26</f>
        <v>102.1087</v>
      </c>
      <c r="C26" s="2">
        <f>Flight!A26</f>
        <v>41705.70416666667</v>
      </c>
      <c r="D26" s="3" t="str">
        <f>IF(ISBLANK(Flight!N26),"",Flight!N26)</f>
        <v>FlightAware ADS-B (WMSA / SZB)</v>
      </c>
      <c r="E26" s="10">
        <f>Flight!J26</f>
        <v>7802.88</v>
      </c>
      <c r="F26" s="10">
        <f t="shared" si="0"/>
        <v>7802.88</v>
      </c>
      <c r="G26" s="3" t="s">
        <v>117</v>
      </c>
      <c r="H26" s="3" t="s">
        <v>117</v>
      </c>
      <c r="I26" s="3" t="s">
        <v>119</v>
      </c>
      <c r="J26" s="3">
        <v>222</v>
      </c>
      <c r="K26" s="3" t="s">
        <v>118</v>
      </c>
      <c r="L26" s="3" t="s">
        <v>120</v>
      </c>
      <c r="M26" s="3">
        <v>0.5</v>
      </c>
      <c r="N26" s="3" t="b">
        <v>1</v>
      </c>
      <c r="O26" s="3" t="b">
        <v>1</v>
      </c>
    </row>
    <row r="27" spans="1:15" x14ac:dyDescent="0.25">
      <c r="A27" s="3">
        <f>Flight!C27</f>
        <v>3.8740000000000001</v>
      </c>
      <c r="B27" s="3">
        <f>Flight!D27</f>
        <v>102.13460000000001</v>
      </c>
      <c r="C27" s="2">
        <f>Flight!A27</f>
        <v>41705.70416666667</v>
      </c>
      <c r="D27" s="3" t="str">
        <f>IF(ISBLANK(Flight!N27),"",Flight!N27)</f>
        <v>FlightAware ADS-B (WMSA / SZB)</v>
      </c>
      <c r="E27" s="10">
        <f>Flight!J27</f>
        <v>7985.76</v>
      </c>
      <c r="F27" s="10">
        <f t="shared" si="0"/>
        <v>7985.76</v>
      </c>
      <c r="G27" s="3" t="s">
        <v>117</v>
      </c>
      <c r="H27" s="3" t="s">
        <v>117</v>
      </c>
      <c r="I27" s="3" t="s">
        <v>119</v>
      </c>
      <c r="J27" s="3">
        <v>222</v>
      </c>
      <c r="K27" s="3" t="s">
        <v>118</v>
      </c>
      <c r="L27" s="3" t="s">
        <v>120</v>
      </c>
      <c r="M27" s="3">
        <v>0.5</v>
      </c>
      <c r="N27" s="3" t="b">
        <v>1</v>
      </c>
      <c r="O27" s="3" t="b">
        <v>1</v>
      </c>
    </row>
    <row r="28" spans="1:15" x14ac:dyDescent="0.25">
      <c r="A28" s="3">
        <f>Flight!C28</f>
        <v>3.9316</v>
      </c>
      <c r="B28" s="3">
        <f>Flight!D28</f>
        <v>102.1618</v>
      </c>
      <c r="C28" s="2">
        <f>Flight!A28</f>
        <v>41705.704861111117</v>
      </c>
      <c r="D28" s="3" t="str">
        <f>IF(ISBLANK(Flight!N28),"",Flight!N28)</f>
        <v>FlightAware ADS-B (WMSA / SZB)</v>
      </c>
      <c r="E28" s="10">
        <f>Flight!J28</f>
        <v>8199.1200000000008</v>
      </c>
      <c r="F28" s="10">
        <f t="shared" si="0"/>
        <v>8199.1200000000008</v>
      </c>
      <c r="G28" s="3" t="s">
        <v>117</v>
      </c>
      <c r="H28" s="3" t="s">
        <v>117</v>
      </c>
      <c r="I28" s="3" t="s">
        <v>119</v>
      </c>
      <c r="J28" s="3">
        <v>222</v>
      </c>
      <c r="K28" s="3" t="s">
        <v>118</v>
      </c>
      <c r="L28" s="3" t="s">
        <v>120</v>
      </c>
      <c r="M28" s="3">
        <v>0.5</v>
      </c>
      <c r="N28" s="3" t="b">
        <v>1</v>
      </c>
      <c r="O28" s="3" t="b">
        <v>1</v>
      </c>
    </row>
    <row r="29" spans="1:15" x14ac:dyDescent="0.25">
      <c r="A29" s="3">
        <f>Flight!C29</f>
        <v>3.9967999999999999</v>
      </c>
      <c r="B29" s="3">
        <f>Flight!D29</f>
        <v>102.1926</v>
      </c>
      <c r="C29" s="2">
        <f>Flight!A29</f>
        <v>41705.704861111117</v>
      </c>
      <c r="D29" s="3" t="str">
        <f>IF(ISBLANK(Flight!N29),"",Flight!N29)</f>
        <v>FlightAware ADS-B (WMSA / SZB)</v>
      </c>
      <c r="E29" s="10">
        <f>Flight!J29</f>
        <v>8442.9600000000009</v>
      </c>
      <c r="F29" s="10">
        <f t="shared" si="0"/>
        <v>8442.9600000000009</v>
      </c>
      <c r="G29" s="3" t="s">
        <v>117</v>
      </c>
      <c r="H29" s="3" t="s">
        <v>117</v>
      </c>
      <c r="I29" s="3" t="s">
        <v>119</v>
      </c>
      <c r="J29" s="3">
        <v>222</v>
      </c>
      <c r="K29" s="3" t="s">
        <v>118</v>
      </c>
      <c r="L29" s="3" t="s">
        <v>120</v>
      </c>
      <c r="M29" s="3">
        <v>0.5</v>
      </c>
      <c r="N29" s="3" t="b">
        <v>1</v>
      </c>
      <c r="O29" s="3" t="b">
        <v>1</v>
      </c>
    </row>
    <row r="30" spans="1:15" x14ac:dyDescent="0.25">
      <c r="A30" s="3">
        <f>Flight!C30</f>
        <v>4.0739999999999998</v>
      </c>
      <c r="B30" s="3">
        <f>Flight!D30</f>
        <v>102.2289</v>
      </c>
      <c r="C30" s="2">
        <f>Flight!A30</f>
        <v>41705.705555555556</v>
      </c>
      <c r="D30" s="3" t="str">
        <f>IF(ISBLANK(Flight!N30),"",Flight!N30)</f>
        <v>FlightAware ADS-B (WMSA / SZB)</v>
      </c>
      <c r="E30" s="10">
        <f>Flight!J30</f>
        <v>8717.2800000000007</v>
      </c>
      <c r="F30" s="10">
        <f t="shared" si="0"/>
        <v>8717.2800000000007</v>
      </c>
      <c r="G30" s="3" t="s">
        <v>117</v>
      </c>
      <c r="H30" s="3" t="s">
        <v>117</v>
      </c>
      <c r="I30" s="3" t="s">
        <v>119</v>
      </c>
      <c r="J30" s="3">
        <v>222</v>
      </c>
      <c r="K30" s="3" t="s">
        <v>118</v>
      </c>
      <c r="L30" s="3" t="s">
        <v>120</v>
      </c>
      <c r="M30" s="3">
        <v>0.5</v>
      </c>
      <c r="N30" s="3" t="b">
        <v>1</v>
      </c>
      <c r="O30" s="3" t="b">
        <v>1</v>
      </c>
    </row>
    <row r="31" spans="1:15" x14ac:dyDescent="0.25">
      <c r="A31" s="3">
        <f>Flight!C31</f>
        <v>4.1429999999999998</v>
      </c>
      <c r="B31" s="3">
        <f>Flight!D31</f>
        <v>102.2615</v>
      </c>
      <c r="C31" s="2">
        <f>Flight!A31</f>
        <v>41705.706250000003</v>
      </c>
      <c r="D31" s="3" t="str">
        <f>IF(ISBLANK(Flight!N31),"",Flight!N31)</f>
        <v>FlightAware ADS-B (WMSA / SZB)</v>
      </c>
      <c r="E31" s="10">
        <f>Flight!J31</f>
        <v>8961.1200000000008</v>
      </c>
      <c r="F31" s="10">
        <f t="shared" si="0"/>
        <v>8961.1200000000008</v>
      </c>
      <c r="G31" s="3" t="s">
        <v>117</v>
      </c>
      <c r="H31" s="3" t="s">
        <v>117</v>
      </c>
      <c r="I31" s="3" t="s">
        <v>119</v>
      </c>
      <c r="J31" s="3">
        <v>222</v>
      </c>
      <c r="K31" s="3" t="s">
        <v>118</v>
      </c>
      <c r="L31" s="3" t="s">
        <v>120</v>
      </c>
      <c r="M31" s="3">
        <v>0.5</v>
      </c>
      <c r="N31" s="3" t="b">
        <v>1</v>
      </c>
      <c r="O31" s="3" t="b">
        <v>1</v>
      </c>
    </row>
    <row r="32" spans="1:15" x14ac:dyDescent="0.25">
      <c r="A32" s="3">
        <f>Flight!C32</f>
        <v>4.2042000000000002</v>
      </c>
      <c r="B32" s="3">
        <f>Flight!D32</f>
        <v>102.29040000000001</v>
      </c>
      <c r="C32" s="2">
        <f>Flight!A32</f>
        <v>41705.706250000003</v>
      </c>
      <c r="D32" s="3" t="str">
        <f>IF(ISBLANK(Flight!N32),"",Flight!N32)</f>
        <v>FlightAware ADS-B (WMSA / SZB)</v>
      </c>
      <c r="E32" s="10">
        <f>Flight!J32</f>
        <v>9144</v>
      </c>
      <c r="F32" s="10">
        <f t="shared" si="0"/>
        <v>9144</v>
      </c>
      <c r="G32" s="3" t="s">
        <v>117</v>
      </c>
      <c r="H32" s="3" t="s">
        <v>117</v>
      </c>
      <c r="I32" s="3" t="s">
        <v>119</v>
      </c>
      <c r="J32" s="3">
        <v>222</v>
      </c>
      <c r="K32" s="3" t="s">
        <v>118</v>
      </c>
      <c r="L32" s="3" t="s">
        <v>120</v>
      </c>
      <c r="M32" s="3">
        <v>0.5</v>
      </c>
      <c r="N32" s="3" t="b">
        <v>1</v>
      </c>
      <c r="O32" s="3" t="b">
        <v>1</v>
      </c>
    </row>
    <row r="33" spans="1:15" x14ac:dyDescent="0.25">
      <c r="A33" s="3">
        <f>Flight!C33</f>
        <v>4.7015000000000002</v>
      </c>
      <c r="B33" s="3">
        <f>Flight!D33</f>
        <v>102.52509999999999</v>
      </c>
      <c r="C33" s="2">
        <f>Flight!A33</f>
        <v>41705.709027777782</v>
      </c>
      <c r="D33" s="3" t="str">
        <f>IF(ISBLANK(Flight!N33),"",Flight!N33)</f>
        <v>FlightAware ADS-B (WMKP / PEN)</v>
      </c>
      <c r="E33" s="10">
        <f>Flight!J33</f>
        <v>10668</v>
      </c>
      <c r="F33" s="10">
        <f t="shared" si="0"/>
        <v>10668</v>
      </c>
      <c r="G33" s="3" t="s">
        <v>117</v>
      </c>
      <c r="H33" s="3" t="s">
        <v>117</v>
      </c>
      <c r="I33" s="3" t="s">
        <v>119</v>
      </c>
      <c r="J33" s="3">
        <v>222</v>
      </c>
      <c r="K33" s="3" t="s">
        <v>118</v>
      </c>
      <c r="L33" s="3" t="s">
        <v>120</v>
      </c>
      <c r="M33" s="3">
        <v>0.5</v>
      </c>
      <c r="N33" s="3" t="b">
        <v>1</v>
      </c>
      <c r="O33" s="3" t="b">
        <v>1</v>
      </c>
    </row>
    <row r="34" spans="1:15" x14ac:dyDescent="0.25">
      <c r="A34" s="3">
        <f>Flight!C34</f>
        <v>4.7073</v>
      </c>
      <c r="B34" s="3">
        <f>Flight!D34</f>
        <v>102.5278</v>
      </c>
      <c r="C34" s="2">
        <f>Flight!A34</f>
        <v>41705.709722222222</v>
      </c>
      <c r="D34" s="3" t="str">
        <f>IF(ISBLANK(Flight!N34),"",Flight!N34)</f>
        <v>FlightAware ADS-B (WMKP / PEN)</v>
      </c>
      <c r="E34" s="10">
        <f>Flight!J34</f>
        <v>10668</v>
      </c>
      <c r="F34" s="10">
        <f t="shared" si="0"/>
        <v>10668</v>
      </c>
      <c r="G34" s="3" t="s">
        <v>117</v>
      </c>
      <c r="H34" s="3" t="s">
        <v>117</v>
      </c>
      <c r="I34" s="3" t="s">
        <v>119</v>
      </c>
      <c r="J34" s="3">
        <v>222</v>
      </c>
      <c r="K34" s="3" t="s">
        <v>118</v>
      </c>
      <c r="L34" s="3" t="s">
        <v>120</v>
      </c>
      <c r="M34" s="3">
        <v>0.5</v>
      </c>
      <c r="N34" s="3" t="b">
        <v>1</v>
      </c>
      <c r="O34" s="3" t="b">
        <v>1</v>
      </c>
    </row>
    <row r="35" spans="1:15" x14ac:dyDescent="0.25">
      <c r="A35" s="3">
        <f>Flight!C35</f>
        <v>5.0600188684601273</v>
      </c>
      <c r="B35" s="3">
        <f>Flight!D35</f>
        <v>102.69292729392427</v>
      </c>
      <c r="C35" s="2">
        <f>Flight!A35</f>
        <v>41705.711805555555</v>
      </c>
      <c r="D35" s="3" t="str">
        <f>IF(ISBLANK(Flight!N35),"",Flight!N35)</f>
        <v/>
      </c>
      <c r="E35" s="10">
        <f>Flight!J35</f>
        <v>10668</v>
      </c>
      <c r="F35" s="10">
        <f t="shared" si="0"/>
        <v>10668</v>
      </c>
      <c r="G35" s="3" t="s">
        <v>117</v>
      </c>
      <c r="H35" s="3" t="s">
        <v>117</v>
      </c>
      <c r="I35" s="3" t="s">
        <v>119</v>
      </c>
      <c r="J35" s="3">
        <v>222</v>
      </c>
      <c r="K35" s="3" t="s">
        <v>118</v>
      </c>
      <c r="L35" s="3" t="s">
        <v>120</v>
      </c>
      <c r="M35" s="3">
        <v>0.5</v>
      </c>
      <c r="N35" s="3" t="b">
        <v>1</v>
      </c>
      <c r="O35" s="3" t="b">
        <v>1</v>
      </c>
    </row>
    <row r="36" spans="1:15" x14ac:dyDescent="0.25">
      <c r="A36" s="3">
        <f>Flight!C36</f>
        <v>5.1768421360311976</v>
      </c>
      <c r="B36" s="3">
        <f>Flight!D36</f>
        <v>102.74762704131834</v>
      </c>
      <c r="C36" s="2">
        <f>Flight!A36</f>
        <v>41705.712500000001</v>
      </c>
      <c r="D36" s="3" t="str">
        <f>IF(ISBLANK(Flight!N36),"",Flight!N36)</f>
        <v/>
      </c>
      <c r="E36" s="10">
        <f>Flight!J36</f>
        <v>10668</v>
      </c>
      <c r="F36" s="10">
        <f t="shared" si="0"/>
        <v>10668</v>
      </c>
      <c r="G36" s="3" t="s">
        <v>117</v>
      </c>
      <c r="H36" s="3" t="s">
        <v>117</v>
      </c>
      <c r="I36" s="3" t="s">
        <v>119</v>
      </c>
      <c r="J36" s="3">
        <v>222</v>
      </c>
      <c r="K36" s="3" t="s">
        <v>118</v>
      </c>
      <c r="L36" s="3" t="s">
        <v>120</v>
      </c>
      <c r="M36" s="3">
        <v>0.5</v>
      </c>
      <c r="N36" s="3" t="b">
        <v>1</v>
      </c>
      <c r="O36" s="3" t="b">
        <v>1</v>
      </c>
    </row>
    <row r="37" spans="1:15" x14ac:dyDescent="0.25">
      <c r="A37" s="3">
        <f>Flight!C37</f>
        <v>5.2936653503539945</v>
      </c>
      <c r="B37" s="3">
        <f>Flight!D37</f>
        <v>102.80233700889808</v>
      </c>
      <c r="C37" s="2">
        <f>Flight!A37</f>
        <v>41705.713194444448</v>
      </c>
      <c r="D37" s="3" t="str">
        <f>IF(ISBLANK(Flight!N37),"",Flight!N37)</f>
        <v>Last ACARS</v>
      </c>
      <c r="E37" s="10">
        <f>Flight!J37</f>
        <v>10668</v>
      </c>
      <c r="F37" s="10">
        <f t="shared" si="0"/>
        <v>10668</v>
      </c>
      <c r="G37" s="3" t="s">
        <v>117</v>
      </c>
      <c r="H37" s="3" t="s">
        <v>117</v>
      </c>
      <c r="I37" s="3" t="s">
        <v>119</v>
      </c>
      <c r="J37" s="3">
        <v>222</v>
      </c>
      <c r="K37" s="3" t="s">
        <v>118</v>
      </c>
      <c r="L37" s="3" t="s">
        <v>120</v>
      </c>
      <c r="M37" s="3">
        <v>0.5</v>
      </c>
      <c r="N37" s="3" t="b">
        <v>1</v>
      </c>
      <c r="O37" s="3" t="b">
        <v>1</v>
      </c>
    </row>
    <row r="38" spans="1:15" x14ac:dyDescent="0.25">
      <c r="A38" s="3">
        <f>Flight!C38</f>
        <v>5.4104885114084196</v>
      </c>
      <c r="B38" s="3">
        <f>Flight!D38</f>
        <v>102.85705742801107</v>
      </c>
      <c r="C38" s="2">
        <f>Flight!A38</f>
        <v>41705.713888888895</v>
      </c>
      <c r="D38" s="3" t="str">
        <f>IF(ISBLANK(Flight!N38),"",Flight!N38)</f>
        <v/>
      </c>
      <c r="E38" s="10">
        <f>Flight!J38</f>
        <v>10668</v>
      </c>
      <c r="F38" s="10">
        <f t="shared" si="0"/>
        <v>10668</v>
      </c>
      <c r="G38" s="3" t="s">
        <v>117</v>
      </c>
      <c r="H38" s="3" t="s">
        <v>117</v>
      </c>
      <c r="I38" s="3" t="s">
        <v>119</v>
      </c>
      <c r="J38" s="3">
        <v>222</v>
      </c>
      <c r="K38" s="3" t="s">
        <v>118</v>
      </c>
      <c r="L38" s="3" t="s">
        <v>120</v>
      </c>
      <c r="M38" s="3">
        <v>0.5</v>
      </c>
      <c r="N38" s="3" t="b">
        <v>1</v>
      </c>
      <c r="O38" s="3" t="b">
        <v>1</v>
      </c>
    </row>
    <row r="39" spans="1:15" x14ac:dyDescent="0.25">
      <c r="A39" s="3">
        <f>Flight!C39</f>
        <v>5.5273116179499446</v>
      </c>
      <c r="B39" s="3">
        <f>Flight!D39</f>
        <v>102.91178852965058</v>
      </c>
      <c r="C39" s="2">
        <f>Flight!A39</f>
        <v>41705.714583333334</v>
      </c>
      <c r="D39" s="3" t="str">
        <f>IF(ISBLANK(Flight!N39),"",Flight!N39)</f>
        <v/>
      </c>
      <c r="E39" s="10">
        <f>Flight!J39</f>
        <v>10668</v>
      </c>
      <c r="F39" s="10">
        <f t="shared" si="0"/>
        <v>10668</v>
      </c>
      <c r="G39" s="3" t="s">
        <v>117</v>
      </c>
      <c r="H39" s="3" t="s">
        <v>117</v>
      </c>
      <c r="I39" s="3" t="s">
        <v>119</v>
      </c>
      <c r="J39" s="3">
        <v>222</v>
      </c>
      <c r="K39" s="3" t="s">
        <v>118</v>
      </c>
      <c r="L39" s="3" t="s">
        <v>120</v>
      </c>
      <c r="M39" s="3">
        <v>0.5</v>
      </c>
      <c r="N39" s="3" t="b">
        <v>1</v>
      </c>
      <c r="O39" s="3" t="b">
        <v>1</v>
      </c>
    </row>
    <row r="40" spans="1:15" x14ac:dyDescent="0.25">
      <c r="A40" s="3">
        <f>Flight!C40</f>
        <v>5.6441346724055093</v>
      </c>
      <c r="B40" s="3">
        <f>Flight!D40</f>
        <v>102.96653054675458</v>
      </c>
      <c r="C40" s="2">
        <f>Flight!A40</f>
        <v>41705.715277777781</v>
      </c>
      <c r="D40" s="3" t="str">
        <f>IF(ISBLANK(Flight!N40),"",Flight!N40)</f>
        <v/>
      </c>
      <c r="E40" s="10">
        <f>Flight!J40</f>
        <v>10668</v>
      </c>
      <c r="F40" s="10">
        <f t="shared" si="0"/>
        <v>10668</v>
      </c>
      <c r="G40" s="3" t="s">
        <v>117</v>
      </c>
      <c r="H40" s="3" t="s">
        <v>117</v>
      </c>
      <c r="I40" s="3" t="s">
        <v>119</v>
      </c>
      <c r="J40" s="3">
        <v>222</v>
      </c>
      <c r="K40" s="3" t="s">
        <v>118</v>
      </c>
      <c r="L40" s="3" t="s">
        <v>120</v>
      </c>
      <c r="M40" s="3">
        <v>0.5</v>
      </c>
      <c r="N40" s="3" t="b">
        <v>1</v>
      </c>
      <c r="O40" s="3" t="b">
        <v>1</v>
      </c>
    </row>
    <row r="41" spans="1:15" x14ac:dyDescent="0.25">
      <c r="A41" s="3">
        <f>Flight!C41</f>
        <v>5.760957673529675</v>
      </c>
      <c r="B41" s="3">
        <f>Flight!D41</f>
        <v>103.02128371076981</v>
      </c>
      <c r="C41" s="2">
        <f>Flight!A41</f>
        <v>41705.715972222228</v>
      </c>
      <c r="D41" s="3" t="str">
        <f>IF(ISBLANK(Flight!N41),"",Flight!N41)</f>
        <v/>
      </c>
      <c r="E41" s="10">
        <f>Flight!J41</f>
        <v>10668</v>
      </c>
      <c r="F41" s="10">
        <f t="shared" si="0"/>
        <v>10668</v>
      </c>
      <c r="G41" s="3" t="s">
        <v>117</v>
      </c>
      <c r="H41" s="3" t="s">
        <v>117</v>
      </c>
      <c r="I41" s="3" t="s">
        <v>119</v>
      </c>
      <c r="J41" s="3">
        <v>222</v>
      </c>
      <c r="K41" s="3" t="s">
        <v>118</v>
      </c>
      <c r="L41" s="3" t="s">
        <v>120</v>
      </c>
      <c r="M41" s="3">
        <v>0.5</v>
      </c>
      <c r="N41" s="3" t="b">
        <v>1</v>
      </c>
      <c r="O41" s="3" t="b">
        <v>1</v>
      </c>
    </row>
    <row r="42" spans="1:15" x14ac:dyDescent="0.25">
      <c r="A42" s="3">
        <f>Flight!C42</f>
        <v>5.8777806200765488</v>
      </c>
      <c r="B42" s="3">
        <f>Flight!D42</f>
        <v>103.07604825337665</v>
      </c>
      <c r="C42" s="2">
        <f>Flight!A42</f>
        <v>41705.716666666667</v>
      </c>
      <c r="D42" s="3" t="str">
        <f>IF(ISBLANK(Flight!N42),"",Flight!N42)</f>
        <v/>
      </c>
      <c r="E42" s="10">
        <f>Flight!J42</f>
        <v>10668</v>
      </c>
      <c r="F42" s="10">
        <f t="shared" si="0"/>
        <v>10668</v>
      </c>
      <c r="G42" s="3" t="s">
        <v>117</v>
      </c>
      <c r="H42" s="3" t="s">
        <v>117</v>
      </c>
      <c r="I42" s="3" t="s">
        <v>119</v>
      </c>
      <c r="J42" s="3">
        <v>222</v>
      </c>
      <c r="K42" s="3" t="s">
        <v>118</v>
      </c>
      <c r="L42" s="3" t="s">
        <v>120</v>
      </c>
      <c r="M42" s="3">
        <v>0.5</v>
      </c>
      <c r="N42" s="3" t="b">
        <v>1</v>
      </c>
      <c r="O42" s="3" t="b">
        <v>1</v>
      </c>
    </row>
    <row r="43" spans="1:15" x14ac:dyDescent="0.25">
      <c r="A43" s="3">
        <f>Flight!C43</f>
        <v>5.9946035144716943</v>
      </c>
      <c r="B43" s="3">
        <f>Flight!D43</f>
        <v>103.13082440821633</v>
      </c>
      <c r="C43" s="2">
        <f>Flight!A43</f>
        <v>41705.717361111114</v>
      </c>
      <c r="D43" s="3" t="str">
        <f>IF(ISBLANK(Flight!N43),"",Flight!N43)</f>
        <v/>
      </c>
      <c r="E43" s="10">
        <f>Flight!J43</f>
        <v>10668</v>
      </c>
      <c r="F43" s="10">
        <f t="shared" si="0"/>
        <v>10668</v>
      </c>
      <c r="G43" s="3" t="s">
        <v>117</v>
      </c>
      <c r="H43" s="3" t="s">
        <v>117</v>
      </c>
      <c r="I43" s="3" t="s">
        <v>119</v>
      </c>
      <c r="J43" s="3">
        <v>222</v>
      </c>
      <c r="K43" s="3" t="s">
        <v>118</v>
      </c>
      <c r="L43" s="3" t="s">
        <v>120</v>
      </c>
      <c r="M43" s="3">
        <v>0.5</v>
      </c>
      <c r="N43" s="3" t="b">
        <v>1</v>
      </c>
      <c r="O43" s="3" t="b">
        <v>1</v>
      </c>
    </row>
    <row r="44" spans="1:15" x14ac:dyDescent="0.25">
      <c r="A44" s="3">
        <f>Flight!C44</f>
        <v>6.1114263554683035</v>
      </c>
      <c r="B44" s="3">
        <f>Flight!D44</f>
        <v>103.18561240745269</v>
      </c>
      <c r="C44" s="2">
        <f>Flight!A44</f>
        <v>41705.718055555561</v>
      </c>
      <c r="D44" s="3" t="str">
        <f>IF(ISBLANK(Flight!N44),"",Flight!N44)</f>
        <v/>
      </c>
      <c r="E44" s="10">
        <f>Flight!J44</f>
        <v>10668</v>
      </c>
      <c r="F44" s="10">
        <f t="shared" si="0"/>
        <v>10668</v>
      </c>
      <c r="G44" s="3" t="s">
        <v>117</v>
      </c>
      <c r="H44" s="3" t="s">
        <v>117</v>
      </c>
      <c r="I44" s="3" t="s">
        <v>119</v>
      </c>
      <c r="J44" s="3">
        <v>222</v>
      </c>
      <c r="K44" s="3" t="s">
        <v>118</v>
      </c>
      <c r="L44" s="3" t="s">
        <v>120</v>
      </c>
      <c r="M44" s="3">
        <v>0.5</v>
      </c>
      <c r="N44" s="3" t="b">
        <v>1</v>
      </c>
      <c r="O44" s="3" t="b">
        <v>1</v>
      </c>
    </row>
    <row r="45" spans="1:15" x14ac:dyDescent="0.25">
      <c r="A45" s="3">
        <f>Flight!C45</f>
        <v>6.2282491418191146</v>
      </c>
      <c r="B45" s="3">
        <f>Flight!D45</f>
        <v>103.24041248349833</v>
      </c>
      <c r="C45" s="2">
        <f>Flight!A45</f>
        <v>41705.71875</v>
      </c>
      <c r="D45" s="3" t="str">
        <f>IF(ISBLANK(Flight!N45),"",Flight!N45)</f>
        <v/>
      </c>
      <c r="E45" s="10">
        <f>Flight!J45</f>
        <v>10668</v>
      </c>
      <c r="F45" s="10">
        <f t="shared" si="0"/>
        <v>10668</v>
      </c>
      <c r="G45" s="3" t="s">
        <v>117</v>
      </c>
      <c r="H45" s="3" t="s">
        <v>117</v>
      </c>
      <c r="I45" s="3" t="s">
        <v>119</v>
      </c>
      <c r="J45" s="3">
        <v>222</v>
      </c>
      <c r="K45" s="3" t="s">
        <v>118</v>
      </c>
      <c r="L45" s="3" t="s">
        <v>120</v>
      </c>
      <c r="M45" s="3">
        <v>0.5</v>
      </c>
      <c r="N45" s="3" t="b">
        <v>1</v>
      </c>
      <c r="O45" s="3" t="b">
        <v>1</v>
      </c>
    </row>
    <row r="46" spans="1:15" x14ac:dyDescent="0.25">
      <c r="A46" s="3">
        <f>Flight!C46</f>
        <v>6.3450718759483067</v>
      </c>
      <c r="B46" s="3">
        <f>Flight!D46</f>
        <v>103.29522487074279</v>
      </c>
      <c r="C46" s="2">
        <f>Flight!A46</f>
        <v>41705.719444444447</v>
      </c>
      <c r="D46" s="3" t="str">
        <f>IF(ISBLANK(Flight!N46),"",Flight!N46)</f>
        <v/>
      </c>
      <c r="E46" s="10">
        <f>Flight!J46</f>
        <v>10668</v>
      </c>
      <c r="F46" s="10">
        <f t="shared" si="0"/>
        <v>10668</v>
      </c>
      <c r="G46" s="3" t="s">
        <v>117</v>
      </c>
      <c r="H46" s="3" t="s">
        <v>117</v>
      </c>
      <c r="I46" s="3" t="s">
        <v>119</v>
      </c>
      <c r="J46" s="3">
        <v>222</v>
      </c>
      <c r="K46" s="3" t="s">
        <v>118</v>
      </c>
      <c r="L46" s="3" t="s">
        <v>120</v>
      </c>
      <c r="M46" s="3">
        <v>0.5</v>
      </c>
      <c r="N46" s="3" t="b">
        <v>1</v>
      </c>
      <c r="O46" s="3" t="b">
        <v>1</v>
      </c>
    </row>
    <row r="47" spans="1:15" x14ac:dyDescent="0.25">
      <c r="A47" s="3">
        <f>Flight!C47</f>
        <v>6.4618945566076951</v>
      </c>
      <c r="B47" s="3">
        <f>Flight!D47</f>
        <v>103.35004980211232</v>
      </c>
      <c r="C47" s="2">
        <f>Flight!A47</f>
        <v>41705.720138888893</v>
      </c>
      <c r="D47" s="3" t="str">
        <f>IF(ISBLANK(Flight!N47),"",Flight!N47)</f>
        <v/>
      </c>
      <c r="E47" s="10">
        <f>Flight!J47</f>
        <v>10668</v>
      </c>
      <c r="F47" s="10">
        <f t="shared" si="0"/>
        <v>10668</v>
      </c>
      <c r="G47" s="3" t="s">
        <v>117</v>
      </c>
      <c r="H47" s="3" t="s">
        <v>117</v>
      </c>
      <c r="I47" s="3" t="s">
        <v>119</v>
      </c>
      <c r="J47" s="3">
        <v>222</v>
      </c>
      <c r="K47" s="3" t="s">
        <v>118</v>
      </c>
      <c r="L47" s="3" t="s">
        <v>120</v>
      </c>
      <c r="M47" s="3">
        <v>0.5</v>
      </c>
      <c r="N47" s="3" t="b">
        <v>1</v>
      </c>
      <c r="O47" s="3" t="b">
        <v>1</v>
      </c>
    </row>
    <row r="48" spans="1:15" x14ac:dyDescent="0.25">
      <c r="A48" s="3">
        <f>Flight!C48</f>
        <v>6.5787171825486395</v>
      </c>
      <c r="B48" s="3">
        <f>Flight!D48</f>
        <v>103.40488751079704</v>
      </c>
      <c r="C48" s="2">
        <f>Flight!A48</f>
        <v>41705.720833333333</v>
      </c>
      <c r="D48" s="3" t="str">
        <f>IF(ISBLANK(Flight!N48),"",Flight!N48)</f>
        <v/>
      </c>
      <c r="E48" s="10">
        <f>Flight!J48</f>
        <v>10668</v>
      </c>
      <c r="F48" s="10">
        <f t="shared" si="0"/>
        <v>10668</v>
      </c>
      <c r="G48" s="3" t="s">
        <v>117</v>
      </c>
      <c r="H48" s="3" t="s">
        <v>117</v>
      </c>
      <c r="I48" s="3" t="s">
        <v>119</v>
      </c>
      <c r="J48" s="3">
        <v>222</v>
      </c>
      <c r="K48" s="3" t="s">
        <v>118</v>
      </c>
      <c r="L48" s="3" t="s">
        <v>120</v>
      </c>
      <c r="M48" s="3">
        <v>0.5</v>
      </c>
      <c r="N48" s="3" t="b">
        <v>1</v>
      </c>
      <c r="O48" s="3" t="b">
        <v>1</v>
      </c>
    </row>
    <row r="49" spans="1:15" x14ac:dyDescent="0.25">
      <c r="A49" s="3">
        <f>Flight!C49</f>
        <v>6.6955397561939289</v>
      </c>
      <c r="B49" s="3">
        <f>Flight!D49</f>
        <v>103.45973823198038</v>
      </c>
      <c r="C49" s="2">
        <f>Flight!A49</f>
        <v>41705.72152777778</v>
      </c>
      <c r="D49" s="3" t="str">
        <f>IF(ISBLANK(Flight!N49),"",Flight!N49)</f>
        <v>Last voice contact</v>
      </c>
      <c r="E49" s="10">
        <f>Flight!J49</f>
        <v>10668</v>
      </c>
      <c r="F49" s="10">
        <f t="shared" si="0"/>
        <v>10668</v>
      </c>
      <c r="G49" s="3" t="s">
        <v>117</v>
      </c>
      <c r="H49" s="3" t="s">
        <v>117</v>
      </c>
      <c r="I49" s="3" t="s">
        <v>119</v>
      </c>
      <c r="J49" s="3">
        <v>222</v>
      </c>
      <c r="K49" s="3" t="s">
        <v>118</v>
      </c>
      <c r="L49" s="3" t="s">
        <v>120</v>
      </c>
      <c r="M49" s="3">
        <v>0.5</v>
      </c>
      <c r="N49" s="3" t="b">
        <v>1</v>
      </c>
      <c r="O49" s="3" t="b">
        <v>1</v>
      </c>
    </row>
    <row r="50" spans="1:15" x14ac:dyDescent="0.25">
      <c r="A50" s="3">
        <f>Flight!C50</f>
        <v>6.812362276293995</v>
      </c>
      <c r="B50" s="3">
        <f>Flight!D50</f>
        <v>103.51460219939658</v>
      </c>
      <c r="C50" s="2">
        <f>Flight!A50</f>
        <v>41705.722222222226</v>
      </c>
      <c r="D50" s="3" t="str">
        <f>IF(ISBLANK(Flight!N50),"",Flight!N50)</f>
        <v/>
      </c>
      <c r="E50" s="10">
        <f>Flight!J50</f>
        <v>10668</v>
      </c>
      <c r="F50" s="10">
        <f t="shared" si="0"/>
        <v>10668</v>
      </c>
      <c r="G50" s="3" t="s">
        <v>117</v>
      </c>
      <c r="H50" s="3" t="s">
        <v>117</v>
      </c>
      <c r="I50" s="3" t="s">
        <v>119</v>
      </c>
      <c r="J50" s="3">
        <v>222</v>
      </c>
      <c r="K50" s="3" t="s">
        <v>118</v>
      </c>
      <c r="L50" s="3" t="s">
        <v>120</v>
      </c>
      <c r="M50" s="3">
        <v>0.5</v>
      </c>
      <c r="N50" s="3" t="b">
        <v>1</v>
      </c>
      <c r="O50" s="3" t="b">
        <v>1</v>
      </c>
    </row>
    <row r="51" spans="1:15" x14ac:dyDescent="0.25">
      <c r="A51" s="3">
        <f>Flight!C51</f>
        <v>6.9366000000000003</v>
      </c>
      <c r="B51" s="3">
        <f>Flight!D51</f>
        <v>103.58499999999999</v>
      </c>
      <c r="C51" s="2">
        <f>Flight!A51</f>
        <v>41705.722916666666</v>
      </c>
      <c r="D51" s="3" t="str">
        <f>IF(ISBLANK(Flight!N51),"",Flight!N51)</f>
        <v>IGARI http://en.wikipedia.org/wiki/Malaysia_Airlines_Flight_370</v>
      </c>
      <c r="E51" s="10">
        <f>Flight!J51</f>
        <v>10668</v>
      </c>
      <c r="F51" s="10">
        <f t="shared" si="0"/>
        <v>10668</v>
      </c>
      <c r="G51" s="3" t="s">
        <v>117</v>
      </c>
      <c r="H51" s="3" t="s">
        <v>117</v>
      </c>
      <c r="I51" s="3" t="s">
        <v>119</v>
      </c>
      <c r="J51" s="3">
        <v>222</v>
      </c>
      <c r="K51" s="3" t="s">
        <v>118</v>
      </c>
      <c r="L51" s="3" t="s">
        <v>120</v>
      </c>
      <c r="M51" s="3">
        <v>0.5</v>
      </c>
      <c r="N51" s="3" t="b">
        <v>1</v>
      </c>
      <c r="O51" s="3" t="b">
        <v>1</v>
      </c>
    </row>
    <row r="52" spans="1:15" x14ac:dyDescent="0.25">
      <c r="A52" s="3">
        <f>Flight!C52</f>
        <v>6.9208733393734843</v>
      </c>
      <c r="B52" s="3">
        <f>Flight!D52</f>
        <v>103.45611896729481</v>
      </c>
      <c r="C52" s="2">
        <f>Flight!A52</f>
        <v>41705.723611111112</v>
      </c>
      <c r="D52" s="3" t="str">
        <f>IF(ISBLANK(Flight!N52),"",Flight!N52)</f>
        <v/>
      </c>
      <c r="E52" s="10">
        <f>Flight!J52</f>
        <v>11168.000001629815</v>
      </c>
      <c r="F52" s="10">
        <f t="shared" si="0"/>
        <v>11168.000001629815</v>
      </c>
      <c r="G52" s="3" t="s">
        <v>117</v>
      </c>
      <c r="H52" s="3" t="s">
        <v>117</v>
      </c>
      <c r="I52" s="3" t="s">
        <v>119</v>
      </c>
      <c r="J52" s="3">
        <v>222</v>
      </c>
      <c r="K52" s="3" t="s">
        <v>118</v>
      </c>
      <c r="L52" s="3" t="s">
        <v>120</v>
      </c>
      <c r="M52" s="3">
        <v>0.5</v>
      </c>
      <c r="N52" s="3" t="b">
        <v>1</v>
      </c>
      <c r="O52" s="3" t="b">
        <v>1</v>
      </c>
    </row>
    <row r="53" spans="1:15" x14ac:dyDescent="0.25">
      <c r="A53" s="3">
        <f>Flight!C53</f>
        <v>6.9051467185324498</v>
      </c>
      <c r="B53" s="3">
        <f>Flight!D53</f>
        <v>103.32724222357405</v>
      </c>
      <c r="C53" s="2">
        <f>Flight!A53</f>
        <v>41705.724305555559</v>
      </c>
      <c r="D53" s="3" t="str">
        <f>IF(ISBLANK(Flight!N53),"",Flight!N53)</f>
        <v>Plane is reported to ascend to 44000'</v>
      </c>
      <c r="E53" s="10">
        <f>Flight!J53</f>
        <v>11668.000003259629</v>
      </c>
      <c r="F53" s="10">
        <f t="shared" si="0"/>
        <v>11668.000003259629</v>
      </c>
      <c r="G53" s="3" t="s">
        <v>117</v>
      </c>
      <c r="H53" s="3" t="s">
        <v>117</v>
      </c>
      <c r="I53" s="3" t="s">
        <v>119</v>
      </c>
      <c r="J53" s="3">
        <v>222</v>
      </c>
      <c r="K53" s="3" t="s">
        <v>118</v>
      </c>
      <c r="L53" s="3" t="s">
        <v>120</v>
      </c>
      <c r="M53" s="3">
        <v>0.5</v>
      </c>
      <c r="N53" s="3" t="b">
        <v>1</v>
      </c>
      <c r="O53" s="3" t="b">
        <v>1</v>
      </c>
    </row>
    <row r="54" spans="1:15" x14ac:dyDescent="0.25">
      <c r="A54" s="3">
        <f>Flight!C54</f>
        <v>6.8894201374741533</v>
      </c>
      <c r="B54" s="3">
        <f>Flight!D54</f>
        <v>103.19836975883248</v>
      </c>
      <c r="C54" s="2">
        <f>Flight!A54</f>
        <v>41705.725000000006</v>
      </c>
      <c r="D54" s="3" t="str">
        <f>IF(ISBLANK(Flight!N54),"",Flight!N54)</f>
        <v/>
      </c>
      <c r="E54" s="10">
        <f>Flight!J54</f>
        <v>12168.000004889444</v>
      </c>
      <c r="F54" s="10">
        <f t="shared" si="0"/>
        <v>12168.000004889444</v>
      </c>
      <c r="G54" s="3" t="s">
        <v>117</v>
      </c>
      <c r="H54" s="3" t="s">
        <v>117</v>
      </c>
      <c r="I54" s="3" t="s">
        <v>119</v>
      </c>
      <c r="J54" s="3">
        <v>222</v>
      </c>
      <c r="K54" s="3" t="s">
        <v>118</v>
      </c>
      <c r="L54" s="3" t="s">
        <v>120</v>
      </c>
      <c r="M54" s="3">
        <v>0.5</v>
      </c>
      <c r="N54" s="3" t="b">
        <v>1</v>
      </c>
      <c r="O54" s="3" t="b">
        <v>1</v>
      </c>
    </row>
    <row r="55" spans="1:15" x14ac:dyDescent="0.25">
      <c r="A55" s="3">
        <f>Flight!C55</f>
        <v>6.8736935963608072</v>
      </c>
      <c r="B55" s="3">
        <f>Flight!D55</f>
        <v>103.06950156441678</v>
      </c>
      <c r="C55" s="2">
        <f>Flight!A55</f>
        <v>41705.725694444445</v>
      </c>
      <c r="D55" s="3" t="str">
        <f>IF(ISBLANK(Flight!N55),"",Flight!N55)</f>
        <v/>
      </c>
      <c r="E55" s="10">
        <f>Flight!J55</f>
        <v>12668.000001280569</v>
      </c>
      <c r="F55" s="10">
        <f t="shared" si="0"/>
        <v>12668.000001280569</v>
      </c>
      <c r="G55" s="3" t="s">
        <v>117</v>
      </c>
      <c r="H55" s="3" t="s">
        <v>117</v>
      </c>
      <c r="I55" s="3" t="s">
        <v>119</v>
      </c>
      <c r="J55" s="3">
        <v>222</v>
      </c>
      <c r="K55" s="3" t="s">
        <v>118</v>
      </c>
      <c r="L55" s="3" t="s">
        <v>120</v>
      </c>
      <c r="M55" s="3">
        <v>0.5</v>
      </c>
      <c r="N55" s="3" t="b">
        <v>1</v>
      </c>
      <c r="O55" s="3" t="b">
        <v>1</v>
      </c>
    </row>
    <row r="56" spans="1:15" x14ac:dyDescent="0.25">
      <c r="A56" s="3">
        <f>Flight!C56</f>
        <v>6.8579670948597711</v>
      </c>
      <c r="B56" s="3">
        <f>Flight!D56</f>
        <v>102.94063762762481</v>
      </c>
      <c r="C56" s="2">
        <f>Flight!A56</f>
        <v>41705.726388888892</v>
      </c>
      <c r="D56" s="3" t="str">
        <f>IF(ISBLANK(Flight!N56),"",Flight!N56)</f>
        <v/>
      </c>
      <c r="E56" s="10">
        <f>Flight!J56</f>
        <v>13168.000002910383</v>
      </c>
      <c r="F56" s="10">
        <f t="shared" si="0"/>
        <v>13168.000002910383</v>
      </c>
      <c r="G56" s="3" t="s">
        <v>117</v>
      </c>
      <c r="H56" s="3" t="s">
        <v>117</v>
      </c>
      <c r="I56" s="3" t="s">
        <v>119</v>
      </c>
      <c r="J56" s="3">
        <v>222</v>
      </c>
      <c r="K56" s="3" t="s">
        <v>118</v>
      </c>
      <c r="L56" s="3" t="s">
        <v>120</v>
      </c>
      <c r="M56" s="3">
        <v>0.5</v>
      </c>
      <c r="N56" s="3" t="b">
        <v>1</v>
      </c>
      <c r="O56" s="3" t="b">
        <v>1</v>
      </c>
    </row>
    <row r="57" spans="1:15" x14ac:dyDescent="0.25">
      <c r="A57" s="3">
        <f>Flight!C57</f>
        <v>6.8422406331332741</v>
      </c>
      <c r="B57" s="3">
        <f>Flight!D57</f>
        <v>102.81177793980669</v>
      </c>
      <c r="C57" s="2">
        <f>Flight!A57</f>
        <v>41705.727083333339</v>
      </c>
      <c r="D57" s="3" t="str">
        <f>IF(ISBLANK(Flight!N57),"",Flight!N57)</f>
        <v/>
      </c>
      <c r="E57" s="10">
        <f>Flight!J57</f>
        <v>13501.333337330259</v>
      </c>
      <c r="F57" s="10">
        <f t="shared" si="0"/>
        <v>13501.333337330259</v>
      </c>
      <c r="G57" s="3" t="s">
        <v>117</v>
      </c>
      <c r="H57" s="3" t="s">
        <v>117</v>
      </c>
      <c r="I57" s="3" t="s">
        <v>119</v>
      </c>
      <c r="J57" s="3">
        <v>222</v>
      </c>
      <c r="K57" s="3" t="s">
        <v>118</v>
      </c>
      <c r="L57" s="3" t="s">
        <v>120</v>
      </c>
      <c r="M57" s="3">
        <v>0.5</v>
      </c>
      <c r="N57" s="3" t="b">
        <v>1</v>
      </c>
      <c r="O57" s="3" t="b">
        <v>1</v>
      </c>
    </row>
    <row r="58" spans="1:15" x14ac:dyDescent="0.25">
      <c r="A58" s="3">
        <f>Flight!C58</f>
        <v>6.8265142113435449</v>
      </c>
      <c r="B58" s="3">
        <f>Flight!D58</f>
        <v>102.68292249231409</v>
      </c>
      <c r="C58" s="2">
        <f>Flight!A58</f>
        <v>41705.727777777778</v>
      </c>
      <c r="D58" s="3" t="str">
        <f>IF(ISBLANK(Flight!N58),"",Flight!N58)</f>
        <v/>
      </c>
      <c r="E58" s="10">
        <f>Flight!J58</f>
        <v>13501.333337330259</v>
      </c>
      <c r="F58" s="10">
        <f t="shared" si="0"/>
        <v>13501.333337330259</v>
      </c>
      <c r="G58" s="3" t="s">
        <v>117</v>
      </c>
      <c r="H58" s="3" t="s">
        <v>117</v>
      </c>
      <c r="I58" s="3" t="s">
        <v>119</v>
      </c>
      <c r="J58" s="3">
        <v>222</v>
      </c>
      <c r="K58" s="3" t="s">
        <v>118</v>
      </c>
      <c r="L58" s="3" t="s">
        <v>120</v>
      </c>
      <c r="M58" s="3">
        <v>0.5</v>
      </c>
      <c r="N58" s="3" t="b">
        <v>1</v>
      </c>
      <c r="O58" s="3" t="b">
        <v>1</v>
      </c>
    </row>
    <row r="59" spans="1:15" x14ac:dyDescent="0.25">
      <c r="A59" s="3">
        <f>Flight!C59</f>
        <v>6.8107878291579675</v>
      </c>
      <c r="B59" s="3">
        <f>Flight!D59</f>
        <v>102.55407127245026</v>
      </c>
      <c r="C59" s="2">
        <f>Flight!A59</f>
        <v>41705.728472222225</v>
      </c>
      <c r="D59" s="3" t="str">
        <f>IF(ISBLANK(Flight!N59),"",Flight!N59)</f>
        <v/>
      </c>
      <c r="E59" s="10">
        <f>Flight!J59</f>
        <v>13501.333337330259</v>
      </c>
      <c r="F59" s="10">
        <f t="shared" si="0"/>
        <v>13501.333337330259</v>
      </c>
      <c r="G59" s="3" t="s">
        <v>117</v>
      </c>
      <c r="H59" s="3" t="s">
        <v>117</v>
      </c>
      <c r="I59" s="3" t="s">
        <v>119</v>
      </c>
      <c r="J59" s="3">
        <v>222</v>
      </c>
      <c r="K59" s="3" t="s">
        <v>118</v>
      </c>
      <c r="L59" s="3" t="s">
        <v>120</v>
      </c>
      <c r="M59" s="3">
        <v>0.5</v>
      </c>
      <c r="N59" s="3" t="b">
        <v>1</v>
      </c>
      <c r="O59" s="3" t="b">
        <v>1</v>
      </c>
    </row>
    <row r="60" spans="1:15" x14ac:dyDescent="0.25">
      <c r="A60" s="3">
        <f>Flight!C60</f>
        <v>6.7950614867387849</v>
      </c>
      <c r="B60" s="3">
        <f>Flight!D60</f>
        <v>102.42522427157027</v>
      </c>
      <c r="C60" s="2">
        <f>Flight!A60</f>
        <v>41705.729166666672</v>
      </c>
      <c r="D60" s="3" t="str">
        <f>IF(ISBLANK(Flight!N60),"",Flight!N60)</f>
        <v/>
      </c>
      <c r="E60" s="10">
        <f>Flight!J60</f>
        <v>13501.333337330259</v>
      </c>
      <c r="F60" s="10">
        <f t="shared" si="0"/>
        <v>13501.333337330259</v>
      </c>
      <c r="G60" s="3" t="s">
        <v>117</v>
      </c>
      <c r="H60" s="3" t="s">
        <v>117</v>
      </c>
      <c r="I60" s="3" t="s">
        <v>119</v>
      </c>
      <c r="J60" s="3">
        <v>222</v>
      </c>
      <c r="K60" s="3" t="s">
        <v>118</v>
      </c>
      <c r="L60" s="3" t="s">
        <v>120</v>
      </c>
      <c r="M60" s="3">
        <v>0.5</v>
      </c>
      <c r="N60" s="3" t="b">
        <v>1</v>
      </c>
      <c r="O60" s="3" t="b">
        <v>1</v>
      </c>
    </row>
    <row r="61" spans="1:15" x14ac:dyDescent="0.25">
      <c r="A61" s="3">
        <f>Flight!C61</f>
        <v>6.7793351842482448</v>
      </c>
      <c r="B61" s="3">
        <f>Flight!D61</f>
        <v>102.29638148103076</v>
      </c>
      <c r="C61" s="2">
        <f>Flight!A61</f>
        <v>41705.729861111111</v>
      </c>
      <c r="D61" s="3" t="str">
        <f>IF(ISBLANK(Flight!N61),"",Flight!N61)</f>
        <v/>
      </c>
      <c r="E61" s="10">
        <f>Flight!J61</f>
        <v>13501.333337330259</v>
      </c>
      <c r="F61" s="10">
        <f t="shared" si="0"/>
        <v>13501.333337330259</v>
      </c>
      <c r="G61" s="3" t="s">
        <v>117</v>
      </c>
      <c r="H61" s="3" t="s">
        <v>117</v>
      </c>
      <c r="I61" s="3" t="s">
        <v>119</v>
      </c>
      <c r="J61" s="3">
        <v>222</v>
      </c>
      <c r="K61" s="3" t="s">
        <v>118</v>
      </c>
      <c r="L61" s="3" t="s">
        <v>120</v>
      </c>
      <c r="M61" s="3">
        <v>0.5</v>
      </c>
      <c r="N61" s="3" t="b">
        <v>1</v>
      </c>
      <c r="O61" s="3" t="b">
        <v>1</v>
      </c>
    </row>
    <row r="62" spans="1:15" x14ac:dyDescent="0.25">
      <c r="A62" s="3">
        <f>Flight!C62</f>
        <v>6.7636089213537547</v>
      </c>
      <c r="B62" s="3">
        <f>Flight!D62</f>
        <v>102.16754288814032</v>
      </c>
      <c r="C62" s="2">
        <f>Flight!A62</f>
        <v>41705.730555555558</v>
      </c>
      <c r="D62" s="3" t="str">
        <f>IF(ISBLANK(Flight!N62),"",Flight!N62)</f>
        <v/>
      </c>
      <c r="E62" s="10">
        <f>Flight!J62</f>
        <v>13501.333337330259</v>
      </c>
      <c r="F62" s="10">
        <f t="shared" si="0"/>
        <v>13501.333337330259</v>
      </c>
      <c r="G62" s="3" t="s">
        <v>117</v>
      </c>
      <c r="H62" s="3" t="s">
        <v>117</v>
      </c>
      <c r="I62" s="3" t="s">
        <v>119</v>
      </c>
      <c r="J62" s="3">
        <v>222</v>
      </c>
      <c r="K62" s="3" t="s">
        <v>118</v>
      </c>
      <c r="L62" s="3" t="s">
        <v>120</v>
      </c>
      <c r="M62" s="3">
        <v>0.5</v>
      </c>
      <c r="N62" s="3" t="b">
        <v>1</v>
      </c>
      <c r="O62" s="3" t="b">
        <v>1</v>
      </c>
    </row>
    <row r="63" spans="1:15" x14ac:dyDescent="0.25">
      <c r="A63" s="3">
        <f>Flight!C63</f>
        <v>6.7478826982175732</v>
      </c>
      <c r="B63" s="3">
        <f>Flight!D63</f>
        <v>102.03870848425898</v>
      </c>
      <c r="C63" s="2">
        <f>Flight!A63</f>
        <v>41705.731250000004</v>
      </c>
      <c r="D63" s="3" t="str">
        <f>IF(ISBLANK(Flight!N63),"",Flight!N63)</f>
        <v/>
      </c>
      <c r="E63" s="10">
        <f>Flight!J63</f>
        <v>13501.333337330259</v>
      </c>
      <c r="F63" s="10">
        <f t="shared" si="0"/>
        <v>13501.333337330259</v>
      </c>
      <c r="G63" s="3" t="s">
        <v>117</v>
      </c>
      <c r="H63" s="3" t="s">
        <v>117</v>
      </c>
      <c r="I63" s="3" t="s">
        <v>119</v>
      </c>
      <c r="J63" s="3">
        <v>222</v>
      </c>
      <c r="K63" s="3" t="s">
        <v>118</v>
      </c>
      <c r="L63" s="3" t="s">
        <v>120</v>
      </c>
      <c r="M63" s="3">
        <v>0.5</v>
      </c>
      <c r="N63" s="3" t="b">
        <v>1</v>
      </c>
      <c r="O63" s="3" t="b">
        <v>1</v>
      </c>
    </row>
    <row r="64" spans="1:15" x14ac:dyDescent="0.25">
      <c r="A64" s="3">
        <f>Flight!C64</f>
        <v>6.7321565150019653</v>
      </c>
      <c r="B64" s="3">
        <f>Flight!D64</f>
        <v>101.90987826074826</v>
      </c>
      <c r="C64" s="2">
        <f>Flight!A64</f>
        <v>41705.731944444444</v>
      </c>
      <c r="D64" s="3" t="str">
        <f>IF(ISBLANK(Flight!N64),"",Flight!N64)</f>
        <v/>
      </c>
      <c r="E64" s="10">
        <f>Flight!J64</f>
        <v>13501.333337330259</v>
      </c>
      <c r="F64" s="10">
        <f t="shared" si="0"/>
        <v>13501.333337330259</v>
      </c>
      <c r="G64" s="3" t="s">
        <v>117</v>
      </c>
      <c r="H64" s="3" t="s">
        <v>117</v>
      </c>
      <c r="I64" s="3" t="s">
        <v>119</v>
      </c>
      <c r="J64" s="3">
        <v>222</v>
      </c>
      <c r="K64" s="3" t="s">
        <v>118</v>
      </c>
      <c r="L64" s="3" t="s">
        <v>120</v>
      </c>
      <c r="M64" s="3">
        <v>0.5</v>
      </c>
      <c r="N64" s="3" t="b">
        <v>1</v>
      </c>
      <c r="O64" s="3" t="b">
        <v>1</v>
      </c>
    </row>
    <row r="65" spans="1:15" x14ac:dyDescent="0.25">
      <c r="A65" s="3">
        <f>Flight!C65</f>
        <v>6.7164303713743614</v>
      </c>
      <c r="B65" s="3">
        <f>Flight!D65</f>
        <v>101.78105220492208</v>
      </c>
      <c r="C65" s="2">
        <f>Flight!A65</f>
        <v>41705.732638888891</v>
      </c>
      <c r="D65" s="3" t="str">
        <f>IF(ISBLANK(Flight!N65),"",Flight!N65)</f>
        <v>Plane is reported to descend to 10000' below operational level</v>
      </c>
      <c r="E65" s="10">
        <f>Flight!J65</f>
        <v>13168.000002910383</v>
      </c>
      <c r="F65" s="10">
        <f t="shared" si="0"/>
        <v>13168.000002910383</v>
      </c>
      <c r="G65" s="3" t="s">
        <v>117</v>
      </c>
      <c r="H65" s="3" t="s">
        <v>117</v>
      </c>
      <c r="I65" s="3" t="s">
        <v>119</v>
      </c>
      <c r="J65" s="3">
        <v>222</v>
      </c>
      <c r="K65" s="3" t="s">
        <v>118</v>
      </c>
      <c r="L65" s="3" t="s">
        <v>120</v>
      </c>
      <c r="M65" s="3">
        <v>0.5</v>
      </c>
      <c r="N65" s="3" t="b">
        <v>1</v>
      </c>
      <c r="O65" s="3" t="b">
        <v>1</v>
      </c>
    </row>
    <row r="66" spans="1:15" x14ac:dyDescent="0.25">
      <c r="A66" s="3">
        <f>Flight!C66</f>
        <v>6.7007042674970352</v>
      </c>
      <c r="B66" s="3">
        <f>Flight!D66</f>
        <v>101.65223030814535</v>
      </c>
      <c r="C66" s="2">
        <f>Flight!A66</f>
        <v>41705.733333333337</v>
      </c>
      <c r="D66" s="3" t="str">
        <f>IF(ISBLANK(Flight!N66),"",Flight!N66)</f>
        <v/>
      </c>
      <c r="E66" s="10">
        <f>Flight!J66</f>
        <v>12668.000001280569</v>
      </c>
      <c r="F66" s="10">
        <f t="shared" si="0"/>
        <v>12668.000001280569</v>
      </c>
      <c r="G66" s="3" t="s">
        <v>117</v>
      </c>
      <c r="H66" s="3" t="s">
        <v>117</v>
      </c>
      <c r="I66" s="3" t="s">
        <v>119</v>
      </c>
      <c r="J66" s="3">
        <v>222</v>
      </c>
      <c r="K66" s="3" t="s">
        <v>118</v>
      </c>
      <c r="L66" s="3" t="s">
        <v>120</v>
      </c>
      <c r="M66" s="3">
        <v>0.5</v>
      </c>
      <c r="N66" s="3" t="b">
        <v>1</v>
      </c>
      <c r="O66" s="3" t="b">
        <v>1</v>
      </c>
    </row>
    <row r="67" spans="1:15" x14ac:dyDescent="0.25">
      <c r="A67" s="3">
        <f>Flight!C67</f>
        <v>6.6849782035322693</v>
      </c>
      <c r="B67" s="3">
        <f>Flight!D67</f>
        <v>101.52341256178451</v>
      </c>
      <c r="C67" s="2">
        <f>Flight!A67</f>
        <v>41705.734027777777</v>
      </c>
      <c r="D67" s="3" t="str">
        <f>IF(ISBLANK(Flight!N67),"",Flight!N67)</f>
        <v/>
      </c>
      <c r="E67" s="10">
        <f>Flight!J67</f>
        <v>12168.000004889444</v>
      </c>
      <c r="F67" s="10">
        <f t="shared" si="0"/>
        <v>12168.000004889444</v>
      </c>
      <c r="G67" s="3" t="s">
        <v>117</v>
      </c>
      <c r="H67" s="3" t="s">
        <v>117</v>
      </c>
      <c r="I67" s="3" t="s">
        <v>119</v>
      </c>
      <c r="J67" s="3">
        <v>222</v>
      </c>
      <c r="K67" s="3" t="s">
        <v>118</v>
      </c>
      <c r="L67" s="3" t="s">
        <v>120</v>
      </c>
      <c r="M67" s="3">
        <v>0.5</v>
      </c>
      <c r="N67" s="3" t="b">
        <v>1</v>
      </c>
      <c r="O67" s="3" t="b">
        <v>1</v>
      </c>
    </row>
    <row r="68" spans="1:15" x14ac:dyDescent="0.25">
      <c r="A68" s="3">
        <f>Flight!C68</f>
        <v>6.6692521791475174</v>
      </c>
      <c r="B68" s="3">
        <f>Flight!D68</f>
        <v>101.39459895315872</v>
      </c>
      <c r="C68" s="2">
        <f>Flight!A68</f>
        <v>41705.734722222223</v>
      </c>
      <c r="D68" s="3" t="str">
        <f>IF(ISBLANK(Flight!N68),"",Flight!N68)</f>
        <v/>
      </c>
      <c r="E68" s="10">
        <f>Flight!J68</f>
        <v>11668.000003259629</v>
      </c>
      <c r="F68" s="10">
        <f t="shared" si="0"/>
        <v>11668.000003259629</v>
      </c>
      <c r="G68" s="3" t="s">
        <v>117</v>
      </c>
      <c r="H68" s="3" t="s">
        <v>117</v>
      </c>
      <c r="I68" s="3" t="s">
        <v>119</v>
      </c>
      <c r="J68" s="3">
        <v>222</v>
      </c>
      <c r="K68" s="3" t="s">
        <v>118</v>
      </c>
      <c r="L68" s="3" t="s">
        <v>120</v>
      </c>
      <c r="M68" s="3">
        <v>0.5</v>
      </c>
      <c r="N68" s="3" t="b">
        <v>1</v>
      </c>
      <c r="O68" s="3" t="b">
        <v>1</v>
      </c>
    </row>
    <row r="69" spans="1:15" x14ac:dyDescent="0.25">
      <c r="A69" s="3">
        <f>Flight!C69</f>
        <v>6.653526194505071</v>
      </c>
      <c r="B69" s="3">
        <f>Flight!D69</f>
        <v>101.26578947363777</v>
      </c>
      <c r="C69" s="2">
        <f>Flight!A69</f>
        <v>41705.73541666667</v>
      </c>
      <c r="D69" s="3" t="str">
        <f>IF(ISBLANK(Flight!N69),"",Flight!N69)</f>
        <v/>
      </c>
      <c r="E69" s="10">
        <f>Flight!J69</f>
        <v>11168.000001629815</v>
      </c>
      <c r="F69" s="10">
        <f t="shared" ref="F69:F132" si="1">E69</f>
        <v>11168.000001629815</v>
      </c>
      <c r="G69" s="3" t="s">
        <v>117</v>
      </c>
      <c r="H69" s="3" t="s">
        <v>117</v>
      </c>
      <c r="I69" s="3" t="s">
        <v>119</v>
      </c>
      <c r="J69" s="3">
        <v>222</v>
      </c>
      <c r="K69" s="3" t="s">
        <v>118</v>
      </c>
      <c r="L69" s="3" t="s">
        <v>120</v>
      </c>
      <c r="M69" s="3">
        <v>0.5</v>
      </c>
      <c r="N69" s="3" t="b">
        <v>1</v>
      </c>
      <c r="O69" s="3" t="b">
        <v>1</v>
      </c>
    </row>
    <row r="70" spans="1:15" x14ac:dyDescent="0.25">
      <c r="A70" s="3">
        <f>Flight!C70</f>
        <v>6.6378002496022859</v>
      </c>
      <c r="B70" s="3">
        <f>Flight!D70</f>
        <v>101.13698411324344</v>
      </c>
      <c r="C70" s="2">
        <f>Flight!A70</f>
        <v>41705.736111111117</v>
      </c>
      <c r="D70" s="3" t="str">
        <f>IF(ISBLANK(Flight!N70),"",Flight!N70)</f>
        <v/>
      </c>
      <c r="E70" s="10">
        <f>Flight!J70</f>
        <v>10668</v>
      </c>
      <c r="F70" s="10">
        <f t="shared" si="1"/>
        <v>10668</v>
      </c>
      <c r="G70" s="3" t="s">
        <v>117</v>
      </c>
      <c r="H70" s="3" t="s">
        <v>117</v>
      </c>
      <c r="I70" s="3" t="s">
        <v>119</v>
      </c>
      <c r="J70" s="3">
        <v>222</v>
      </c>
      <c r="K70" s="3" t="s">
        <v>118</v>
      </c>
      <c r="L70" s="3" t="s">
        <v>120</v>
      </c>
      <c r="M70" s="3">
        <v>0.5</v>
      </c>
      <c r="N70" s="3" t="b">
        <v>1</v>
      </c>
      <c r="O70" s="3" t="b">
        <v>1</v>
      </c>
    </row>
    <row r="71" spans="1:15" x14ac:dyDescent="0.25">
      <c r="A71" s="3">
        <f>Flight!C71</f>
        <v>6.6220743446014643</v>
      </c>
      <c r="B71" s="3">
        <f>Flight!D71</f>
        <v>101.00818286334865</v>
      </c>
      <c r="C71" s="2">
        <f>Flight!A71</f>
        <v>41705.736805555556</v>
      </c>
      <c r="D71" s="3" t="str">
        <f>IF(ISBLANK(Flight!N71),"",Flight!N71)</f>
        <v/>
      </c>
      <c r="E71" s="10">
        <f>Flight!J71</f>
        <v>10168.000003608875</v>
      </c>
      <c r="F71" s="10">
        <f t="shared" si="1"/>
        <v>10168.000003608875</v>
      </c>
      <c r="G71" s="3" t="s">
        <v>117</v>
      </c>
      <c r="H71" s="3" t="s">
        <v>117</v>
      </c>
      <c r="I71" s="3" t="s">
        <v>119</v>
      </c>
      <c r="J71" s="3">
        <v>222</v>
      </c>
      <c r="K71" s="3" t="s">
        <v>118</v>
      </c>
      <c r="L71" s="3" t="s">
        <v>120</v>
      </c>
      <c r="M71" s="3">
        <v>0.5</v>
      </c>
      <c r="N71" s="3" t="b">
        <v>1</v>
      </c>
      <c r="O71" s="3" t="b">
        <v>1</v>
      </c>
    </row>
    <row r="72" spans="1:15" x14ac:dyDescent="0.25">
      <c r="A72" s="3">
        <f>Flight!C72</f>
        <v>6.6063484791700908</v>
      </c>
      <c r="B72" s="3">
        <f>Flight!D72</f>
        <v>100.87938571127948</v>
      </c>
      <c r="C72" s="2">
        <f>Flight!A72</f>
        <v>41705.737500000003</v>
      </c>
      <c r="D72" s="3" t="str">
        <f>IF(ISBLANK(Flight!N72),"",Flight!N72)</f>
        <v/>
      </c>
      <c r="E72" s="10">
        <f>Flight!J72</f>
        <v>9668.0000019790605</v>
      </c>
      <c r="F72" s="10">
        <f t="shared" si="1"/>
        <v>9668.0000019790605</v>
      </c>
      <c r="G72" s="3" t="s">
        <v>117</v>
      </c>
      <c r="H72" s="3" t="s">
        <v>117</v>
      </c>
      <c r="I72" s="3" t="s">
        <v>119</v>
      </c>
      <c r="J72" s="3">
        <v>222</v>
      </c>
      <c r="K72" s="3" t="s">
        <v>118</v>
      </c>
      <c r="L72" s="3" t="s">
        <v>120</v>
      </c>
      <c r="M72" s="3">
        <v>0.5</v>
      </c>
      <c r="N72" s="3" t="b">
        <v>1</v>
      </c>
      <c r="O72" s="3" t="b">
        <v>1</v>
      </c>
    </row>
    <row r="73" spans="1:15" x14ac:dyDescent="0.25">
      <c r="A73" s="3">
        <f>Flight!C73</f>
        <v>6.590622653470481</v>
      </c>
      <c r="B73" s="3">
        <f>Flight!D73</f>
        <v>100.75059264841219</v>
      </c>
      <c r="C73" s="2">
        <f>Flight!A73</f>
        <v>41705.73819444445</v>
      </c>
      <c r="D73" s="3" t="str">
        <f>IF(ISBLANK(Flight!N73),"",Flight!N73)</f>
        <v/>
      </c>
      <c r="E73" s="10">
        <f>Flight!J73</f>
        <v>9168.000000349246</v>
      </c>
      <c r="F73" s="10">
        <f t="shared" si="1"/>
        <v>9168.000000349246</v>
      </c>
      <c r="G73" s="3" t="s">
        <v>117</v>
      </c>
      <c r="H73" s="3" t="s">
        <v>117</v>
      </c>
      <c r="I73" s="3" t="s">
        <v>119</v>
      </c>
      <c r="J73" s="3">
        <v>222</v>
      </c>
      <c r="K73" s="3" t="s">
        <v>118</v>
      </c>
      <c r="L73" s="3" t="s">
        <v>120</v>
      </c>
      <c r="M73" s="3">
        <v>0.5</v>
      </c>
      <c r="N73" s="3" t="b">
        <v>1</v>
      </c>
      <c r="O73" s="3" t="b">
        <v>1</v>
      </c>
    </row>
    <row r="74" spans="1:15" x14ac:dyDescent="0.25">
      <c r="A74" s="3">
        <f>Flight!C74</f>
        <v>6.5748968676649522</v>
      </c>
      <c r="B74" s="3">
        <f>Flight!D74</f>
        <v>100.62180366612448</v>
      </c>
      <c r="C74" s="2">
        <f>Flight!A74</f>
        <v>41705.738888888889</v>
      </c>
      <c r="D74" s="3" t="str">
        <f>IF(ISBLANK(Flight!N74),"",Flight!N74)</f>
        <v/>
      </c>
      <c r="E74" s="10">
        <f>Flight!J74</f>
        <v>8668.0000039581209</v>
      </c>
      <c r="F74" s="10">
        <f t="shared" si="1"/>
        <v>8668.0000039581209</v>
      </c>
      <c r="G74" s="3" t="s">
        <v>117</v>
      </c>
      <c r="H74" s="3" t="s">
        <v>117</v>
      </c>
      <c r="I74" s="3" t="s">
        <v>119</v>
      </c>
      <c r="J74" s="3">
        <v>222</v>
      </c>
      <c r="K74" s="3" t="s">
        <v>118</v>
      </c>
      <c r="L74" s="3" t="s">
        <v>120</v>
      </c>
      <c r="M74" s="3">
        <v>0.5</v>
      </c>
      <c r="N74" s="3" t="b">
        <v>1</v>
      </c>
      <c r="O74" s="3" t="b">
        <v>1</v>
      </c>
    </row>
    <row r="75" spans="1:15" x14ac:dyDescent="0.25">
      <c r="A75" s="3">
        <f>Flight!C75</f>
        <v>6.5591711214210129</v>
      </c>
      <c r="B75" s="3">
        <f>Flight!D75</f>
        <v>100.49301875174761</v>
      </c>
      <c r="C75" s="2">
        <f>Flight!A75</f>
        <v>41705.739583333336</v>
      </c>
      <c r="D75" s="3" t="str">
        <f>IF(ISBLANK(Flight!N75),"",Flight!N75)</f>
        <v/>
      </c>
      <c r="E75" s="10">
        <f>Flight!J75</f>
        <v>8168.0000023283064</v>
      </c>
      <c r="F75" s="10">
        <f t="shared" si="1"/>
        <v>8168.0000023283064</v>
      </c>
      <c r="G75" s="3" t="s">
        <v>117</v>
      </c>
      <c r="H75" s="3" t="s">
        <v>117</v>
      </c>
      <c r="I75" s="3" t="s">
        <v>119</v>
      </c>
      <c r="J75" s="3">
        <v>222</v>
      </c>
      <c r="K75" s="3" t="s">
        <v>118</v>
      </c>
      <c r="L75" s="3" t="s">
        <v>120</v>
      </c>
      <c r="M75" s="3">
        <v>0.5</v>
      </c>
      <c r="N75" s="3" t="b">
        <v>1</v>
      </c>
      <c r="O75" s="3" t="b">
        <v>1</v>
      </c>
    </row>
    <row r="76" spans="1:15" x14ac:dyDescent="0.25">
      <c r="A76" s="3">
        <f>Flight!C76</f>
        <v>6.5434454149009964</v>
      </c>
      <c r="B76" s="3">
        <f>Flight!D76</f>
        <v>100.36423789666266</v>
      </c>
      <c r="C76" s="2">
        <f>Flight!A76</f>
        <v>41705.740277777782</v>
      </c>
      <c r="D76" s="3" t="str">
        <f>IF(ISBLANK(Flight!N76),"",Flight!N76)</f>
        <v/>
      </c>
      <c r="E76" s="10">
        <f>Flight!J76</f>
        <v>7834.6666679084301</v>
      </c>
      <c r="F76" s="10">
        <f t="shared" si="1"/>
        <v>7834.6666679084301</v>
      </c>
      <c r="G76" s="3" t="s">
        <v>117</v>
      </c>
      <c r="H76" s="3" t="s">
        <v>117</v>
      </c>
      <c r="I76" s="3" t="s">
        <v>119</v>
      </c>
      <c r="J76" s="3">
        <v>222</v>
      </c>
      <c r="K76" s="3" t="s">
        <v>118</v>
      </c>
      <c r="L76" s="3" t="s">
        <v>120</v>
      </c>
      <c r="M76" s="3">
        <v>0.5</v>
      </c>
      <c r="N76" s="3" t="b">
        <v>1</v>
      </c>
      <c r="O76" s="3" t="b">
        <v>1</v>
      </c>
    </row>
    <row r="77" spans="1:15" x14ac:dyDescent="0.25">
      <c r="A77" s="3">
        <f>Flight!C77</f>
        <v>6.5277197482672342</v>
      </c>
      <c r="B77" s="3">
        <f>Flight!D77</f>
        <v>100.23546109225205</v>
      </c>
      <c r="C77" s="2">
        <f>Flight!A77</f>
        <v>41705.740972222222</v>
      </c>
      <c r="D77" s="3" t="str">
        <f>IF(ISBLANK(Flight!N77),"",Flight!N77)</f>
        <v/>
      </c>
      <c r="E77" s="10">
        <f>Flight!J77</f>
        <v>7834.6666679084301</v>
      </c>
      <c r="F77" s="10">
        <f t="shared" si="1"/>
        <v>7834.6666679084301</v>
      </c>
      <c r="G77" s="3" t="s">
        <v>117</v>
      </c>
      <c r="H77" s="3" t="s">
        <v>117</v>
      </c>
      <c r="I77" s="3" t="s">
        <v>119</v>
      </c>
      <c r="J77" s="3">
        <v>222</v>
      </c>
      <c r="K77" s="3" t="s">
        <v>118</v>
      </c>
      <c r="L77" s="3" t="s">
        <v>120</v>
      </c>
      <c r="M77" s="3">
        <v>0.5</v>
      </c>
      <c r="N77" s="3" t="b">
        <v>1</v>
      </c>
      <c r="O77" s="3" t="b">
        <v>1</v>
      </c>
    </row>
    <row r="78" spans="1:15" x14ac:dyDescent="0.25">
      <c r="A78" s="3">
        <f>Flight!C78</f>
        <v>6.5119941211872616</v>
      </c>
      <c r="B78" s="3">
        <f>Flight!D78</f>
        <v>100.10668832585226</v>
      </c>
      <c r="C78" s="2">
        <f>Flight!A78</f>
        <v>41705.741666666669</v>
      </c>
      <c r="D78" s="3" t="str">
        <f>IF(ISBLANK(Flight!N78),"",Flight!N78)</f>
        <v/>
      </c>
      <c r="E78" s="10">
        <f>Flight!J78</f>
        <v>7834.6666679084301</v>
      </c>
      <c r="F78" s="10">
        <f t="shared" si="1"/>
        <v>7834.6666679084301</v>
      </c>
      <c r="G78" s="3" t="s">
        <v>117</v>
      </c>
      <c r="H78" s="3" t="s">
        <v>117</v>
      </c>
      <c r="I78" s="3" t="s">
        <v>119</v>
      </c>
      <c r="J78" s="3">
        <v>222</v>
      </c>
      <c r="K78" s="3" t="s">
        <v>118</v>
      </c>
      <c r="L78" s="3" t="s">
        <v>120</v>
      </c>
      <c r="M78" s="3">
        <v>0.5</v>
      </c>
      <c r="N78" s="3" t="b">
        <v>1</v>
      </c>
      <c r="O78" s="3" t="b">
        <v>1</v>
      </c>
    </row>
    <row r="79" spans="1:15" x14ac:dyDescent="0.25">
      <c r="A79" s="3">
        <f>Flight!C79</f>
        <v>6.4962685338234243</v>
      </c>
      <c r="B79" s="3">
        <f>Flight!D79</f>
        <v>99.977919588849019</v>
      </c>
      <c r="C79" s="2">
        <f>Flight!A79</f>
        <v>41705.742361111115</v>
      </c>
      <c r="D79" s="3" t="str">
        <f>IF(ISBLANK(Flight!N79),"",Flight!N79)</f>
        <v/>
      </c>
      <c r="E79" s="10">
        <f>Flight!J79</f>
        <v>7834.6666679084301</v>
      </c>
      <c r="F79" s="10">
        <f t="shared" si="1"/>
        <v>7834.6666679084301</v>
      </c>
      <c r="G79" s="3" t="s">
        <v>117</v>
      </c>
      <c r="H79" s="3" t="s">
        <v>117</v>
      </c>
      <c r="I79" s="3" t="s">
        <v>119</v>
      </c>
      <c r="J79" s="3">
        <v>222</v>
      </c>
      <c r="K79" s="3" t="s">
        <v>118</v>
      </c>
      <c r="L79" s="3" t="s">
        <v>120</v>
      </c>
      <c r="M79" s="3">
        <v>0.5</v>
      </c>
      <c r="N79" s="3" t="b">
        <v>1</v>
      </c>
      <c r="O79" s="3" t="b">
        <v>1</v>
      </c>
    </row>
    <row r="80" spans="1:15" x14ac:dyDescent="0.25">
      <c r="A80" s="3">
        <f>Flight!C80</f>
        <v>6.4805429863380715</v>
      </c>
      <c r="B80" s="3">
        <f>Flight!D80</f>
        <v>99.849154872629569</v>
      </c>
      <c r="C80" s="2">
        <f>Flight!A80</f>
        <v>41705.743055555555</v>
      </c>
      <c r="D80" s="3" t="str">
        <f>IF(ISBLANK(Flight!N80),"",Flight!N80)</f>
        <v/>
      </c>
      <c r="E80" s="10">
        <f>Flight!J80</f>
        <v>7834.6666679084301</v>
      </c>
      <c r="F80" s="10">
        <f t="shared" si="1"/>
        <v>7834.6666679084301</v>
      </c>
      <c r="G80" s="3" t="s">
        <v>117</v>
      </c>
      <c r="H80" s="3" t="s">
        <v>117</v>
      </c>
      <c r="I80" s="3" t="s">
        <v>119</v>
      </c>
      <c r="J80" s="3">
        <v>222</v>
      </c>
      <c r="K80" s="3" t="s">
        <v>118</v>
      </c>
      <c r="L80" s="3" t="s">
        <v>120</v>
      </c>
      <c r="M80" s="3">
        <v>0.5</v>
      </c>
      <c r="N80" s="3" t="b">
        <v>1</v>
      </c>
      <c r="O80" s="3" t="b">
        <v>1</v>
      </c>
    </row>
    <row r="81" spans="1:15" x14ac:dyDescent="0.25">
      <c r="A81" s="3">
        <f>Flight!C81</f>
        <v>6.4648174783987615</v>
      </c>
      <c r="B81" s="3">
        <f>Flight!D81</f>
        <v>99.720394164535449</v>
      </c>
      <c r="C81" s="2">
        <f>Flight!A81</f>
        <v>41705.743750000001</v>
      </c>
      <c r="D81" s="3" t="str">
        <f>IF(ISBLANK(Flight!N81),"",Flight!N81)</f>
        <v/>
      </c>
      <c r="E81" s="10">
        <f>Flight!J81</f>
        <v>7834.6666679084301</v>
      </c>
      <c r="F81" s="10">
        <f t="shared" si="1"/>
        <v>7834.6666679084301</v>
      </c>
      <c r="G81" s="3" t="s">
        <v>117</v>
      </c>
      <c r="H81" s="3" t="s">
        <v>117</v>
      </c>
      <c r="I81" s="3" t="s">
        <v>119</v>
      </c>
      <c r="J81" s="3">
        <v>222</v>
      </c>
      <c r="K81" s="3" t="s">
        <v>118</v>
      </c>
      <c r="L81" s="3" t="s">
        <v>120</v>
      </c>
      <c r="M81" s="3">
        <v>0.5</v>
      </c>
      <c r="N81" s="3" t="b">
        <v>1</v>
      </c>
      <c r="O81" s="3" t="b">
        <v>1</v>
      </c>
    </row>
    <row r="82" spans="1:15" x14ac:dyDescent="0.25">
      <c r="A82" s="3">
        <f>Flight!C82</f>
        <v>6.4490920101678588</v>
      </c>
      <c r="B82" s="3">
        <f>Flight!D82</f>
        <v>99.591637455957112</v>
      </c>
      <c r="C82" s="2">
        <f>Flight!A82</f>
        <v>41705.744444444448</v>
      </c>
      <c r="D82" s="3" t="str">
        <f>IF(ISBLANK(Flight!N82),"",Flight!N82)</f>
        <v/>
      </c>
      <c r="E82" s="10">
        <f>Flight!J82</f>
        <v>7834.6666679084301</v>
      </c>
      <c r="F82" s="10">
        <f t="shared" si="1"/>
        <v>7834.6666679084301</v>
      </c>
      <c r="G82" s="3" t="s">
        <v>117</v>
      </c>
      <c r="H82" s="3" t="s">
        <v>117</v>
      </c>
      <c r="I82" s="3" t="s">
        <v>119</v>
      </c>
      <c r="J82" s="3">
        <v>222</v>
      </c>
      <c r="K82" s="3" t="s">
        <v>118</v>
      </c>
      <c r="L82" s="3" t="s">
        <v>120</v>
      </c>
      <c r="M82" s="3">
        <v>0.5</v>
      </c>
      <c r="N82" s="3" t="b">
        <v>1</v>
      </c>
      <c r="O82" s="3" t="b">
        <v>1</v>
      </c>
    </row>
    <row r="83" spans="1:15" x14ac:dyDescent="0.25">
      <c r="A83" s="3">
        <f>Flight!C83</f>
        <v>6.4333665816427983</v>
      </c>
      <c r="B83" s="3">
        <f>Flight!D83</f>
        <v>99.462884736937553</v>
      </c>
      <c r="C83" s="2">
        <f>Flight!A83</f>
        <v>41705.745138888895</v>
      </c>
      <c r="D83" s="3" t="str">
        <f>IF(ISBLANK(Flight!N83),"",Flight!N83)</f>
        <v/>
      </c>
      <c r="E83" s="10">
        <f>Flight!J83</f>
        <v>7834.6666679084301</v>
      </c>
      <c r="F83" s="10">
        <f t="shared" si="1"/>
        <v>7834.6666679084301</v>
      </c>
      <c r="G83" s="3" t="s">
        <v>117</v>
      </c>
      <c r="H83" s="3" t="s">
        <v>117</v>
      </c>
      <c r="I83" s="3" t="s">
        <v>119</v>
      </c>
      <c r="J83" s="3">
        <v>222</v>
      </c>
      <c r="K83" s="3" t="s">
        <v>118</v>
      </c>
      <c r="L83" s="3" t="s">
        <v>120</v>
      </c>
      <c r="M83" s="3">
        <v>0.5</v>
      </c>
      <c r="N83" s="3" t="b">
        <v>1</v>
      </c>
      <c r="O83" s="3" t="b">
        <v>1</v>
      </c>
    </row>
    <row r="84" spans="1:15" x14ac:dyDescent="0.25">
      <c r="A84" s="3">
        <f>Flight!C84</f>
        <v>6.4176411929859514</v>
      </c>
      <c r="B84" s="3">
        <f>Flight!D84</f>
        <v>99.334135998870224</v>
      </c>
      <c r="C84" s="2">
        <f>Flight!A84</f>
        <v>41705.745833333334</v>
      </c>
      <c r="D84" s="3" t="str">
        <f>IF(ISBLANK(Flight!N84),"",Flight!N84)</f>
        <v/>
      </c>
      <c r="E84" s="10">
        <f>Flight!J84</f>
        <v>7834.6666679084301</v>
      </c>
      <c r="F84" s="10">
        <f t="shared" si="1"/>
        <v>7834.6666679084301</v>
      </c>
      <c r="G84" s="3" t="s">
        <v>117</v>
      </c>
      <c r="H84" s="3" t="s">
        <v>117</v>
      </c>
      <c r="I84" s="3" t="s">
        <v>119</v>
      </c>
      <c r="J84" s="3">
        <v>222</v>
      </c>
      <c r="K84" s="3" t="s">
        <v>118</v>
      </c>
      <c r="L84" s="3" t="s">
        <v>120</v>
      </c>
      <c r="M84" s="3">
        <v>0.5</v>
      </c>
      <c r="N84" s="3" t="b">
        <v>1</v>
      </c>
      <c r="O84" s="3" t="b">
        <v>1</v>
      </c>
    </row>
    <row r="85" spans="1:15" x14ac:dyDescent="0.25">
      <c r="A85" s="3">
        <f>Flight!C85</f>
        <v>6.4019158438649066</v>
      </c>
      <c r="B85" s="3">
        <f>Flight!D85</f>
        <v>99.205391229103441</v>
      </c>
      <c r="C85" s="2">
        <f>Flight!A85</f>
        <v>41705.746527777781</v>
      </c>
      <c r="D85" s="3" t="str">
        <f>IF(ISBLANK(Flight!N85),"",Flight!N85)</f>
        <v/>
      </c>
      <c r="E85" s="10">
        <f>Flight!J85</f>
        <v>7834.6666679084301</v>
      </c>
      <c r="F85" s="10">
        <f t="shared" si="1"/>
        <v>7834.6666679084301</v>
      </c>
      <c r="G85" s="3" t="s">
        <v>117</v>
      </c>
      <c r="H85" s="3" t="s">
        <v>117</v>
      </c>
      <c r="I85" s="3" t="s">
        <v>119</v>
      </c>
      <c r="J85" s="3">
        <v>222</v>
      </c>
      <c r="K85" s="3" t="s">
        <v>118</v>
      </c>
      <c r="L85" s="3" t="s">
        <v>120</v>
      </c>
      <c r="M85" s="3">
        <v>0.5</v>
      </c>
      <c r="N85" s="3" t="b">
        <v>1</v>
      </c>
      <c r="O85" s="3" t="b">
        <v>1</v>
      </c>
    </row>
    <row r="86" spans="1:15" x14ac:dyDescent="0.25">
      <c r="A86" s="3">
        <f>Flight!C86</f>
        <v>6.3861905344420506</v>
      </c>
      <c r="B86" s="3">
        <f>Flight!D86</f>
        <v>99.076650419033896</v>
      </c>
      <c r="C86" s="2">
        <f>Flight!A86</f>
        <v>41705.747222222228</v>
      </c>
      <c r="D86" s="3" t="str">
        <f>IF(ISBLANK(Flight!N86),"",Flight!N86)</f>
        <v/>
      </c>
      <c r="E86" s="10">
        <f>Flight!J86</f>
        <v>7834.6666679084301</v>
      </c>
      <c r="F86" s="10">
        <f t="shared" si="1"/>
        <v>7834.6666679084301</v>
      </c>
      <c r="G86" s="3" t="s">
        <v>117</v>
      </c>
      <c r="H86" s="3" t="s">
        <v>117</v>
      </c>
      <c r="I86" s="3" t="s">
        <v>119</v>
      </c>
      <c r="J86" s="3">
        <v>222</v>
      </c>
      <c r="K86" s="3" t="s">
        <v>118</v>
      </c>
      <c r="L86" s="3" t="s">
        <v>120</v>
      </c>
      <c r="M86" s="3">
        <v>0.5</v>
      </c>
      <c r="N86" s="3" t="b">
        <v>1</v>
      </c>
      <c r="O86" s="3" t="b">
        <v>1</v>
      </c>
    </row>
    <row r="87" spans="1:15" x14ac:dyDescent="0.25">
      <c r="A87" s="3">
        <f>Flight!C87</f>
        <v>6.3704652648797699</v>
      </c>
      <c r="B87" s="3">
        <f>Flight!D87</f>
        <v>98.947913560059717</v>
      </c>
      <c r="C87" s="2">
        <f>Flight!A87</f>
        <v>41705.747916666667</v>
      </c>
      <c r="D87" s="3" t="str">
        <f>IF(ISBLANK(Flight!N87),"",Flight!N87)</f>
        <v/>
      </c>
      <c r="E87" s="10">
        <f>Flight!J87</f>
        <v>7834.6666679084301</v>
      </c>
      <c r="F87" s="10">
        <f t="shared" si="1"/>
        <v>7834.6666679084301</v>
      </c>
      <c r="G87" s="3" t="s">
        <v>117</v>
      </c>
      <c r="H87" s="3" t="s">
        <v>117</v>
      </c>
      <c r="I87" s="3" t="s">
        <v>119</v>
      </c>
      <c r="J87" s="3">
        <v>222</v>
      </c>
      <c r="K87" s="3" t="s">
        <v>118</v>
      </c>
      <c r="L87" s="3" t="s">
        <v>120</v>
      </c>
      <c r="M87" s="3">
        <v>0.5</v>
      </c>
      <c r="N87" s="3" t="b">
        <v>1</v>
      </c>
      <c r="O87" s="3" t="b">
        <v>1</v>
      </c>
    </row>
    <row r="88" spans="1:15" x14ac:dyDescent="0.25">
      <c r="A88" s="3">
        <f>Flight!C88</f>
        <v>6.354740034845678</v>
      </c>
      <c r="B88" s="3">
        <f>Flight!D88</f>
        <v>98.819180639534238</v>
      </c>
      <c r="C88" s="2">
        <f>Flight!A88</f>
        <v>41705.748611111114</v>
      </c>
      <c r="D88" s="3" t="str">
        <f>IF(ISBLANK(Flight!N88),"",Flight!N88)</f>
        <v/>
      </c>
      <c r="E88" s="10">
        <f>Flight!J88</f>
        <v>7834.6666679084301</v>
      </c>
      <c r="F88" s="10">
        <f t="shared" si="1"/>
        <v>7834.6666679084301</v>
      </c>
      <c r="G88" s="3" t="s">
        <v>117</v>
      </c>
      <c r="H88" s="3" t="s">
        <v>117</v>
      </c>
      <c r="I88" s="3" t="s">
        <v>119</v>
      </c>
      <c r="J88" s="3">
        <v>222</v>
      </c>
      <c r="K88" s="3" t="s">
        <v>118</v>
      </c>
      <c r="L88" s="3" t="s">
        <v>120</v>
      </c>
      <c r="M88" s="3">
        <v>0.5</v>
      </c>
      <c r="N88" s="3" t="b">
        <v>1</v>
      </c>
      <c r="O88" s="3" t="b">
        <v>1</v>
      </c>
    </row>
    <row r="89" spans="1:15" x14ac:dyDescent="0.25">
      <c r="A89" s="3">
        <f>Flight!C89</f>
        <v>6.3390148445021754</v>
      </c>
      <c r="B89" s="3">
        <f>Flight!D89</f>
        <v>98.690451648858797</v>
      </c>
      <c r="C89" s="2">
        <f>Flight!A89</f>
        <v>41705.749305555561</v>
      </c>
      <c r="D89" s="3" t="str">
        <f>IF(ISBLANK(Flight!N89),"",Flight!N89)</f>
        <v/>
      </c>
      <c r="E89" s="10">
        <f>Flight!J89</f>
        <v>7834.6666679084301</v>
      </c>
      <c r="F89" s="10">
        <f t="shared" si="1"/>
        <v>7834.6666679084301</v>
      </c>
      <c r="G89" s="3" t="s">
        <v>117</v>
      </c>
      <c r="H89" s="3" t="s">
        <v>117</v>
      </c>
      <c r="I89" s="3" t="s">
        <v>119</v>
      </c>
      <c r="J89" s="3">
        <v>222</v>
      </c>
      <c r="K89" s="3" t="s">
        <v>118</v>
      </c>
      <c r="L89" s="3" t="s">
        <v>120</v>
      </c>
      <c r="M89" s="3">
        <v>0.5</v>
      </c>
      <c r="N89" s="3" t="b">
        <v>1</v>
      </c>
      <c r="O89" s="3" t="b">
        <v>1</v>
      </c>
    </row>
    <row r="90" spans="1:15" x14ac:dyDescent="0.25">
      <c r="A90" s="3">
        <f>Flight!C90</f>
        <v>6.3232896940116659</v>
      </c>
      <c r="B90" s="3">
        <f>Flight!D90</f>
        <v>98.561726579436126</v>
      </c>
      <c r="C90" s="2">
        <f>Flight!A90</f>
        <v>41705.75</v>
      </c>
      <c r="D90" s="3" t="str">
        <f>IF(ISBLANK(Flight!N90),"",Flight!N90)</f>
        <v/>
      </c>
      <c r="E90" s="10">
        <f>Flight!J90</f>
        <v>7834.6666679084301</v>
      </c>
      <c r="F90" s="10">
        <f t="shared" si="1"/>
        <v>7834.6666679084301</v>
      </c>
      <c r="G90" s="3" t="s">
        <v>117</v>
      </c>
      <c r="H90" s="3" t="s">
        <v>117</v>
      </c>
      <c r="I90" s="3" t="s">
        <v>119</v>
      </c>
      <c r="J90" s="3">
        <v>222</v>
      </c>
      <c r="K90" s="3" t="s">
        <v>118</v>
      </c>
      <c r="L90" s="3" t="s">
        <v>120</v>
      </c>
      <c r="M90" s="3">
        <v>0.5</v>
      </c>
      <c r="N90" s="3" t="b">
        <v>1</v>
      </c>
      <c r="O90" s="3" t="b">
        <v>1</v>
      </c>
    </row>
    <row r="91" spans="1:15" x14ac:dyDescent="0.25">
      <c r="A91" s="3">
        <f>Flight!C91</f>
        <v>6.3075645830417866</v>
      </c>
      <c r="B91" s="3">
        <f>Flight!D91</f>
        <v>98.433005418624546</v>
      </c>
      <c r="C91" s="2">
        <f>Flight!A91</f>
        <v>41705.750694444447</v>
      </c>
      <c r="D91" s="3" t="str">
        <f>IF(ISBLANK(Flight!N91),"",Flight!N91)</f>
        <v/>
      </c>
      <c r="E91" s="10">
        <f>Flight!J91</f>
        <v>7834.6666679084301</v>
      </c>
      <c r="F91" s="10">
        <f t="shared" si="1"/>
        <v>7834.6666679084301</v>
      </c>
      <c r="G91" s="3" t="s">
        <v>117</v>
      </c>
      <c r="H91" s="3" t="s">
        <v>117</v>
      </c>
      <c r="I91" s="3" t="s">
        <v>119</v>
      </c>
      <c r="J91" s="3">
        <v>222</v>
      </c>
      <c r="K91" s="3" t="s">
        <v>118</v>
      </c>
      <c r="L91" s="3" t="s">
        <v>120</v>
      </c>
      <c r="M91" s="3">
        <v>0.5</v>
      </c>
      <c r="N91" s="3" t="b">
        <v>1</v>
      </c>
      <c r="O91" s="3" t="b">
        <v>1</v>
      </c>
    </row>
    <row r="92" spans="1:15" x14ac:dyDescent="0.25">
      <c r="A92" s="3">
        <f>Flight!C92</f>
        <v>6.2918395117549526</v>
      </c>
      <c r="B92" s="3">
        <f>Flight!D92</f>
        <v>98.304288157829987</v>
      </c>
      <c r="C92" s="2">
        <f>Flight!A92</f>
        <v>41705.751388888893</v>
      </c>
      <c r="D92" s="3" t="str">
        <f>IF(ISBLANK(Flight!N92),"",Flight!N92)</f>
        <v/>
      </c>
      <c r="E92" s="10">
        <f>Flight!J92</f>
        <v>7834.6666679084301</v>
      </c>
      <c r="F92" s="10">
        <f t="shared" si="1"/>
        <v>7834.6666679084301</v>
      </c>
      <c r="G92" s="3" t="s">
        <v>117</v>
      </c>
      <c r="H92" s="3" t="s">
        <v>117</v>
      </c>
      <c r="I92" s="3" t="s">
        <v>119</v>
      </c>
      <c r="J92" s="3">
        <v>222</v>
      </c>
      <c r="K92" s="3" t="s">
        <v>118</v>
      </c>
      <c r="L92" s="3" t="s">
        <v>120</v>
      </c>
      <c r="M92" s="3">
        <v>0.5</v>
      </c>
      <c r="N92" s="3" t="b">
        <v>1</v>
      </c>
      <c r="O92" s="3" t="b">
        <v>1</v>
      </c>
    </row>
    <row r="93" spans="1:15" x14ac:dyDescent="0.25">
      <c r="A93" s="3">
        <f>Flight!C93</f>
        <v>6.2761144803135869</v>
      </c>
      <c r="B93" s="3">
        <f>Flight!D93</f>
        <v>98.175574788459784</v>
      </c>
      <c r="C93" s="2">
        <f>Flight!A93</f>
        <v>41705.752083333333</v>
      </c>
      <c r="D93" s="3" t="str">
        <f>IF(ISBLANK(Flight!N93),"",Flight!N93)</f>
        <v/>
      </c>
      <c r="E93" s="10">
        <f>Flight!J93</f>
        <v>7834.6666679084301</v>
      </c>
      <c r="F93" s="10">
        <f t="shared" si="1"/>
        <v>7834.6666679084301</v>
      </c>
      <c r="G93" s="3" t="s">
        <v>117</v>
      </c>
      <c r="H93" s="3" t="s">
        <v>117</v>
      </c>
      <c r="I93" s="3" t="s">
        <v>119</v>
      </c>
      <c r="J93" s="3">
        <v>222</v>
      </c>
      <c r="K93" s="3" t="s">
        <v>118</v>
      </c>
      <c r="L93" s="3" t="s">
        <v>120</v>
      </c>
      <c r="M93" s="3">
        <v>0.5</v>
      </c>
      <c r="N93" s="3" t="b">
        <v>1</v>
      </c>
      <c r="O93" s="3" t="b">
        <v>1</v>
      </c>
    </row>
    <row r="94" spans="1:15" x14ac:dyDescent="0.25">
      <c r="A94" s="3">
        <f>Flight!C94</f>
        <v>6.2603894883853464</v>
      </c>
      <c r="B94" s="3">
        <f>Flight!D94</f>
        <v>98.04686529787719</v>
      </c>
      <c r="C94" s="2">
        <f>Flight!A94</f>
        <v>41705.75277777778</v>
      </c>
      <c r="D94" s="3" t="str">
        <f>IF(ISBLANK(Flight!N94),"",Flight!N94)</f>
        <v/>
      </c>
      <c r="E94" s="10">
        <f>Flight!J94</f>
        <v>7834.6666679084301</v>
      </c>
      <c r="F94" s="10">
        <f t="shared" si="1"/>
        <v>7834.6666679084301</v>
      </c>
      <c r="G94" s="3" t="s">
        <v>117</v>
      </c>
      <c r="H94" s="3" t="s">
        <v>117</v>
      </c>
      <c r="I94" s="3" t="s">
        <v>119</v>
      </c>
      <c r="J94" s="3">
        <v>222</v>
      </c>
      <c r="K94" s="3" t="s">
        <v>118</v>
      </c>
      <c r="L94" s="3" t="s">
        <v>120</v>
      </c>
      <c r="M94" s="3">
        <v>0.5</v>
      </c>
      <c r="N94" s="3" t="b">
        <v>1</v>
      </c>
      <c r="O94" s="3" t="b">
        <v>1</v>
      </c>
    </row>
    <row r="95" spans="1:15" x14ac:dyDescent="0.25">
      <c r="A95" s="3">
        <f>Flight!C95</f>
        <v>6.2446645361326674</v>
      </c>
      <c r="B95" s="3">
        <f>Flight!D95</f>
        <v>97.918159677492696</v>
      </c>
      <c r="C95" s="2">
        <f>Flight!A95</f>
        <v>41705.753472222226</v>
      </c>
      <c r="D95" s="3" t="str">
        <f>IF(ISBLANK(Flight!N95),"",Flight!N95)</f>
        <v/>
      </c>
      <c r="E95" s="10">
        <f>Flight!J95</f>
        <v>7834.6666679084301</v>
      </c>
      <c r="F95" s="10">
        <f t="shared" si="1"/>
        <v>7834.6666679084301</v>
      </c>
      <c r="G95" s="3" t="s">
        <v>117</v>
      </c>
      <c r="H95" s="3" t="s">
        <v>117</v>
      </c>
      <c r="I95" s="3" t="s">
        <v>119</v>
      </c>
      <c r="J95" s="3">
        <v>222</v>
      </c>
      <c r="K95" s="3" t="s">
        <v>118</v>
      </c>
      <c r="L95" s="3" t="s">
        <v>120</v>
      </c>
      <c r="M95" s="3">
        <v>0.5</v>
      </c>
      <c r="N95" s="3" t="b">
        <v>1</v>
      </c>
      <c r="O95" s="3" t="b">
        <v>1</v>
      </c>
    </row>
    <row r="96" spans="1:15" x14ac:dyDescent="0.25">
      <c r="A96" s="3">
        <f>Flight!C96</f>
        <v>6.1820000000000004</v>
      </c>
      <c r="B96" s="3">
        <f>Flight!D96</f>
        <v>97.585700000000003</v>
      </c>
      <c r="C96" s="2">
        <f>Flight!A96</f>
        <v>41705.754166666666</v>
      </c>
      <c r="D96" s="3" t="str">
        <f>IF(ISBLANK(Flight!N96),"",Flight!N96)</f>
        <v>VAMPI tot 1173 km 668 km past IGARI</v>
      </c>
      <c r="E96" s="10">
        <f>Flight!J96</f>
        <v>7834.6666679084301</v>
      </c>
      <c r="F96" s="10">
        <f t="shared" si="1"/>
        <v>7834.6666679084301</v>
      </c>
      <c r="G96" s="3" t="s">
        <v>117</v>
      </c>
      <c r="H96" s="3" t="s">
        <v>117</v>
      </c>
      <c r="I96" s="3" t="s">
        <v>119</v>
      </c>
      <c r="J96" s="3">
        <v>222</v>
      </c>
      <c r="K96" s="3" t="s">
        <v>118</v>
      </c>
      <c r="L96" s="3" t="s">
        <v>120</v>
      </c>
      <c r="M96" s="3">
        <v>0.5</v>
      </c>
      <c r="N96" s="3" t="b">
        <v>1</v>
      </c>
      <c r="O96" s="3" t="b">
        <v>1</v>
      </c>
    </row>
    <row r="97" spans="1:15" x14ac:dyDescent="0.25">
      <c r="A97" s="3">
        <f>Flight!C97</f>
        <v>6.2971548500006138</v>
      </c>
      <c r="B97" s="3">
        <f>Flight!D97</f>
        <v>97.643969999610775</v>
      </c>
      <c r="C97" s="2">
        <f>Flight!A97</f>
        <v>41705.754861111112</v>
      </c>
      <c r="D97" s="3" t="str">
        <f>IF(ISBLANK(Flight!N97),"",Flight!N97)</f>
        <v/>
      </c>
      <c r="E97" s="10">
        <f>Flight!J97</f>
        <v>7834.6666679084301</v>
      </c>
      <c r="F97" s="10">
        <f t="shared" si="1"/>
        <v>7834.6666679084301</v>
      </c>
      <c r="G97" s="3" t="s">
        <v>117</v>
      </c>
      <c r="H97" s="3" t="s">
        <v>117</v>
      </c>
      <c r="I97" s="3" t="s">
        <v>119</v>
      </c>
      <c r="J97" s="3">
        <v>222</v>
      </c>
      <c r="K97" s="3" t="s">
        <v>118</v>
      </c>
      <c r="L97" s="3" t="s">
        <v>120</v>
      </c>
      <c r="M97" s="3">
        <v>0.5</v>
      </c>
      <c r="N97" s="3" t="b">
        <v>1</v>
      </c>
      <c r="O97" s="3" t="b">
        <v>1</v>
      </c>
    </row>
    <row r="98" spans="1:15" x14ac:dyDescent="0.25">
      <c r="A98" s="3">
        <f>Flight!C98</f>
        <v>6.4123096404358506</v>
      </c>
      <c r="B98" s="3">
        <f>Flight!D98</f>
        <v>97.702253043313036</v>
      </c>
      <c r="C98" s="2">
        <f>Flight!A98</f>
        <v>41705.755555555559</v>
      </c>
      <c r="D98" s="3" t="str">
        <f>IF(ISBLANK(Flight!N98),"",Flight!N98)</f>
        <v/>
      </c>
      <c r="E98" s="10">
        <f>Flight!J98</f>
        <v>7834.6666679084301</v>
      </c>
      <c r="F98" s="10">
        <f t="shared" si="1"/>
        <v>7834.6666679084301</v>
      </c>
      <c r="G98" s="3" t="s">
        <v>117</v>
      </c>
      <c r="H98" s="3" t="s">
        <v>117</v>
      </c>
      <c r="I98" s="3" t="s">
        <v>119</v>
      </c>
      <c r="J98" s="3">
        <v>222</v>
      </c>
      <c r="K98" s="3" t="s">
        <v>118</v>
      </c>
      <c r="L98" s="3" t="s">
        <v>120</v>
      </c>
      <c r="M98" s="3">
        <v>0.5</v>
      </c>
      <c r="N98" s="3" t="b">
        <v>1</v>
      </c>
      <c r="O98" s="3" t="b">
        <v>1</v>
      </c>
    </row>
    <row r="99" spans="1:15" x14ac:dyDescent="0.25">
      <c r="A99" s="3">
        <f>Flight!C99</f>
        <v>6.5274643712788292</v>
      </c>
      <c r="B99" s="3">
        <f>Flight!D99</f>
        <v>97.760549372477115</v>
      </c>
      <c r="C99" s="2">
        <f>Flight!A99</f>
        <v>41705.756250000006</v>
      </c>
      <c r="D99" s="3" t="str">
        <f>IF(ISBLANK(Flight!N99),"",Flight!N99)</f>
        <v/>
      </c>
      <c r="E99" s="10">
        <f>Flight!J99</f>
        <v>7834.6666679084301</v>
      </c>
      <c r="F99" s="10">
        <f t="shared" si="1"/>
        <v>7834.6666679084301</v>
      </c>
      <c r="G99" s="3" t="s">
        <v>117</v>
      </c>
      <c r="H99" s="3" t="s">
        <v>117</v>
      </c>
      <c r="I99" s="3" t="s">
        <v>119</v>
      </c>
      <c r="J99" s="3">
        <v>222</v>
      </c>
      <c r="K99" s="3" t="s">
        <v>118</v>
      </c>
      <c r="L99" s="3" t="s">
        <v>120</v>
      </c>
      <c r="M99" s="3">
        <v>0.5</v>
      </c>
      <c r="N99" s="3" t="b">
        <v>1</v>
      </c>
      <c r="O99" s="3" t="b">
        <v>1</v>
      </c>
    </row>
    <row r="100" spans="1:15" x14ac:dyDescent="0.25">
      <c r="A100" s="3">
        <f>Flight!C100</f>
        <v>6.6426190412956805</v>
      </c>
      <c r="B100" s="3">
        <f>Flight!D100</f>
        <v>97.818859228134343</v>
      </c>
      <c r="C100" s="2">
        <f>Flight!A100</f>
        <v>41705.756944444445</v>
      </c>
      <c r="D100" s="3" t="str">
        <f>IF(ISBLANK(Flight!N100),"",Flight!N100)</f>
        <v/>
      </c>
      <c r="E100" s="10">
        <f>Flight!J100</f>
        <v>7834.6666679084301</v>
      </c>
      <c r="F100" s="10">
        <f t="shared" si="1"/>
        <v>7834.6666679084301</v>
      </c>
      <c r="G100" s="3" t="s">
        <v>117</v>
      </c>
      <c r="H100" s="3" t="s">
        <v>117</v>
      </c>
      <c r="I100" s="3" t="s">
        <v>119</v>
      </c>
      <c r="J100" s="3">
        <v>222</v>
      </c>
      <c r="K100" s="3" t="s">
        <v>118</v>
      </c>
      <c r="L100" s="3" t="s">
        <v>120</v>
      </c>
      <c r="M100" s="3">
        <v>0.5</v>
      </c>
      <c r="N100" s="3" t="b">
        <v>1</v>
      </c>
      <c r="O100" s="3" t="b">
        <v>1</v>
      </c>
    </row>
    <row r="101" spans="1:15" x14ac:dyDescent="0.25">
      <c r="A101" s="3">
        <f>Flight!C101</f>
        <v>6.7577736528714878</v>
      </c>
      <c r="B101" s="3">
        <f>Flight!D101</f>
        <v>97.877182853426319</v>
      </c>
      <c r="C101" s="2">
        <f>Flight!A101</f>
        <v>41705.757638888892</v>
      </c>
      <c r="D101" s="3" t="str">
        <f>IF(ISBLANK(Flight!N101),"",Flight!N101)</f>
        <v>First automated ping</v>
      </c>
      <c r="E101" s="10">
        <f>Flight!J101</f>
        <v>7834.6666679084301</v>
      </c>
      <c r="F101" s="10">
        <f t="shared" si="1"/>
        <v>7834.6666679084301</v>
      </c>
      <c r="G101" s="3" t="s">
        <v>117</v>
      </c>
      <c r="H101" s="3" t="s">
        <v>117</v>
      </c>
      <c r="I101" s="3" t="s">
        <v>119</v>
      </c>
      <c r="J101" s="3">
        <v>222</v>
      </c>
      <c r="K101" s="3" t="s">
        <v>118</v>
      </c>
      <c r="L101" s="3" t="s">
        <v>120</v>
      </c>
      <c r="M101" s="3">
        <v>0.5</v>
      </c>
      <c r="N101" s="3" t="b">
        <v>1</v>
      </c>
      <c r="O101" s="3" t="b">
        <v>1</v>
      </c>
    </row>
    <row r="102" spans="1:15" x14ac:dyDescent="0.25">
      <c r="A102" s="3">
        <f>Flight!C102</f>
        <v>6.8729282047713802</v>
      </c>
      <c r="B102" s="3">
        <f>Flight!D102</f>
        <v>97.935520489944054</v>
      </c>
      <c r="C102" s="2">
        <f>Flight!A102</f>
        <v>41705.758333333339</v>
      </c>
      <c r="D102" s="3" t="str">
        <f>IF(ISBLANK(Flight!N102),"",Flight!N102)</f>
        <v>http://en.wikipedia.org/wiki/Malaysia_Airlines_Flight_370</v>
      </c>
      <c r="E102" s="10">
        <f>Flight!J102</f>
        <v>7834.6666679084301</v>
      </c>
      <c r="F102" s="10">
        <f t="shared" si="1"/>
        <v>7834.6666679084301</v>
      </c>
      <c r="G102" s="3" t="s">
        <v>117</v>
      </c>
      <c r="H102" s="3" t="s">
        <v>117</v>
      </c>
      <c r="I102" s="3" t="s">
        <v>119</v>
      </c>
      <c r="J102" s="3">
        <v>222</v>
      </c>
      <c r="K102" s="3" t="s">
        <v>118</v>
      </c>
      <c r="L102" s="3" t="s">
        <v>120</v>
      </c>
      <c r="M102" s="3">
        <v>0.5</v>
      </c>
      <c r="N102" s="3" t="b">
        <v>1</v>
      </c>
      <c r="O102" s="3" t="b">
        <v>1</v>
      </c>
    </row>
    <row r="103" spans="1:15" x14ac:dyDescent="0.25">
      <c r="A103" s="3">
        <f>Flight!C103</f>
        <v>7</v>
      </c>
      <c r="B103" s="3">
        <f>Flight!D103</f>
        <v>98</v>
      </c>
      <c r="C103" s="2">
        <f>Flight!A103</f>
        <v>41705.759027777778</v>
      </c>
      <c r="D103" s="3" t="str">
        <f>IF(ISBLANK(Flight!N103),"",Flight!N103)</f>
        <v xml:space="preserve">GIVAL tot 1274km 101 km past VAMPI </v>
      </c>
      <c r="E103" s="10">
        <f>Flight!J103</f>
        <v>7834.6666679084301</v>
      </c>
      <c r="F103" s="10">
        <f t="shared" si="1"/>
        <v>7834.6666679084301</v>
      </c>
      <c r="G103" s="3" t="s">
        <v>117</v>
      </c>
      <c r="H103" s="3" t="s">
        <v>117</v>
      </c>
      <c r="I103" s="3" t="s">
        <v>119</v>
      </c>
      <c r="J103" s="3">
        <v>222</v>
      </c>
      <c r="K103" s="3" t="s">
        <v>118</v>
      </c>
      <c r="L103" s="3" t="s">
        <v>120</v>
      </c>
      <c r="M103" s="3">
        <v>0.5</v>
      </c>
      <c r="N103" s="3" t="b">
        <v>1</v>
      </c>
      <c r="O103" s="3" t="b">
        <v>1</v>
      </c>
    </row>
    <row r="104" spans="1:15" x14ac:dyDescent="0.25">
      <c r="A104" s="3">
        <f>Flight!C104</f>
        <v>7.115154426277317</v>
      </c>
      <c r="B104" s="3">
        <f>Flight!D104</f>
        <v>98.058367900843152</v>
      </c>
      <c r="C104" s="2">
        <f>Flight!A104</f>
        <v>41705.759722222225</v>
      </c>
      <c r="D104" s="3" t="str">
        <f>IF(ISBLANK(Flight!N104),"",Flight!N104)</f>
        <v/>
      </c>
      <c r="E104" s="10">
        <f>Flight!J104</f>
        <v>7834.6666679084301</v>
      </c>
      <c r="F104" s="10">
        <f t="shared" si="1"/>
        <v>7834.6666679084301</v>
      </c>
      <c r="G104" s="3" t="s">
        <v>117</v>
      </c>
      <c r="H104" s="3" t="s">
        <v>117</v>
      </c>
      <c r="I104" s="3" t="s">
        <v>119</v>
      </c>
      <c r="J104" s="3">
        <v>222</v>
      </c>
      <c r="K104" s="3" t="s">
        <v>118</v>
      </c>
      <c r="L104" s="3" t="s">
        <v>120</v>
      </c>
      <c r="M104" s="3">
        <v>0.5</v>
      </c>
      <c r="N104" s="3" t="b">
        <v>1</v>
      </c>
      <c r="O104" s="3" t="b">
        <v>1</v>
      </c>
    </row>
    <row r="105" spans="1:15" x14ac:dyDescent="0.25">
      <c r="A105" s="3">
        <f>Flight!C105</f>
        <v>7.1945036092921555</v>
      </c>
      <c r="B105" s="3">
        <f>Flight!D105</f>
        <v>97.955985079704078</v>
      </c>
      <c r="C105" s="2">
        <f>Flight!A105</f>
        <v>41705.760416666672</v>
      </c>
      <c r="D105" s="3" t="str">
        <f>IF(ISBLANK(Flight!N105),"",Flight!N105)</f>
        <v>Last military contact "320" km NW Penang</v>
      </c>
      <c r="E105" s="10">
        <f>Flight!J105</f>
        <v>7834.6666679084301</v>
      </c>
      <c r="F105" s="10">
        <f t="shared" si="1"/>
        <v>7834.6666679084301</v>
      </c>
      <c r="G105" s="3" t="s">
        <v>117</v>
      </c>
      <c r="H105" s="3" t="s">
        <v>117</v>
      </c>
      <c r="I105" s="3" t="s">
        <v>119</v>
      </c>
      <c r="J105" s="3">
        <v>222</v>
      </c>
      <c r="K105" s="3" t="s">
        <v>118</v>
      </c>
      <c r="L105" s="3" t="s">
        <v>120</v>
      </c>
      <c r="M105" s="3">
        <v>0.5</v>
      </c>
      <c r="N105" s="3" t="b">
        <v>1</v>
      </c>
      <c r="O105" s="3" t="b">
        <v>1</v>
      </c>
    </row>
    <row r="106" spans="1:15" x14ac:dyDescent="0.25">
      <c r="A106" s="3">
        <f>Flight!C106</f>
        <v>7.2738526647696586</v>
      </c>
      <c r="B106" s="3">
        <f>Flight!D106</f>
        <v>97.85358425982848</v>
      </c>
      <c r="C106" s="2">
        <f>Flight!A106</f>
        <v>41705.761111111111</v>
      </c>
      <c r="D106" s="3" t="str">
        <f>IF(ISBLANK(Flight!N106),"",Flight!N106)</f>
        <v>http://en.wikipedia.org/wiki/Malaysia_Airlines_Flight_370</v>
      </c>
      <c r="E106" s="10">
        <f>Flight!J106</f>
        <v>7834.6666679084301</v>
      </c>
      <c r="F106" s="10">
        <f t="shared" si="1"/>
        <v>7834.6666679084301</v>
      </c>
      <c r="G106" s="3" t="s">
        <v>117</v>
      </c>
      <c r="H106" s="3" t="s">
        <v>117</v>
      </c>
      <c r="I106" s="3" t="s">
        <v>119</v>
      </c>
      <c r="J106" s="3">
        <v>222</v>
      </c>
      <c r="K106" s="3" t="s">
        <v>118</v>
      </c>
      <c r="L106" s="3" t="s">
        <v>120</v>
      </c>
      <c r="M106" s="3">
        <v>0.5</v>
      </c>
      <c r="N106" s="3" t="b">
        <v>1</v>
      </c>
      <c r="O106" s="3" t="b">
        <v>1</v>
      </c>
    </row>
    <row r="107" spans="1:15" x14ac:dyDescent="0.25">
      <c r="A107" s="3">
        <f>Flight!C107</f>
        <v>7.353201594327726</v>
      </c>
      <c r="B107" s="3">
        <f>Flight!D107</f>
        <v>97.751165236299713</v>
      </c>
      <c r="C107" s="2">
        <f>Flight!A107</f>
        <v>41705.761805555558</v>
      </c>
      <c r="D107" s="3" t="str">
        <f>IF(ISBLANK(Flight!N107),"",Flight!N107)</f>
        <v/>
      </c>
      <c r="E107" s="10">
        <f>Flight!J107</f>
        <v>7834.6666679084301</v>
      </c>
      <c r="F107" s="10">
        <f t="shared" si="1"/>
        <v>7834.6666679084301</v>
      </c>
      <c r="G107" s="3" t="s">
        <v>117</v>
      </c>
      <c r="H107" s="3" t="s">
        <v>117</v>
      </c>
      <c r="I107" s="3" t="s">
        <v>119</v>
      </c>
      <c r="J107" s="3">
        <v>222</v>
      </c>
      <c r="K107" s="3" t="s">
        <v>118</v>
      </c>
      <c r="L107" s="3" t="s">
        <v>120</v>
      </c>
      <c r="M107" s="3">
        <v>0.5</v>
      </c>
      <c r="N107" s="3" t="b">
        <v>1</v>
      </c>
      <c r="O107" s="3" t="b">
        <v>1</v>
      </c>
    </row>
    <row r="108" spans="1:15" x14ac:dyDescent="0.25">
      <c r="A108" s="3">
        <f>Flight!C108</f>
        <v>7.4325503970899982</v>
      </c>
      <c r="B108" s="3">
        <f>Flight!D108</f>
        <v>97.648727807243006</v>
      </c>
      <c r="C108" s="2">
        <f>Flight!A108</f>
        <v>41705.762500000004</v>
      </c>
      <c r="D108" s="3" t="str">
        <f>IF(ISBLANK(Flight!N108),"",Flight!N108)</f>
        <v/>
      </c>
      <c r="E108" s="10">
        <f>Flight!J108</f>
        <v>7834.6666679084301</v>
      </c>
      <c r="F108" s="10">
        <f t="shared" si="1"/>
        <v>7834.6666679084301</v>
      </c>
      <c r="G108" s="3" t="s">
        <v>117</v>
      </c>
      <c r="H108" s="3" t="s">
        <v>117</v>
      </c>
      <c r="I108" s="3" t="s">
        <v>119</v>
      </c>
      <c r="J108" s="3">
        <v>222</v>
      </c>
      <c r="K108" s="3" t="s">
        <v>118</v>
      </c>
      <c r="L108" s="3" t="s">
        <v>120</v>
      </c>
      <c r="M108" s="3">
        <v>0.5</v>
      </c>
      <c r="N108" s="3" t="b">
        <v>1</v>
      </c>
      <c r="O108" s="3" t="b">
        <v>1</v>
      </c>
    </row>
    <row r="109" spans="1:15" x14ac:dyDescent="0.25">
      <c r="A109" s="3">
        <f>Flight!C109</f>
        <v>7.5118990721796077</v>
      </c>
      <c r="B109" s="3">
        <f>Flight!D109</f>
        <v>97.54627177060523</v>
      </c>
      <c r="C109" s="2">
        <f>Flight!A109</f>
        <v>41705.763194444444</v>
      </c>
      <c r="D109" s="3" t="str">
        <f>IF(ISBLANK(Flight!N109),"",Flight!N109)</f>
        <v/>
      </c>
      <c r="E109" s="10">
        <f>Flight!J109</f>
        <v>7834.6666679084301</v>
      </c>
      <c r="F109" s="10">
        <f t="shared" si="1"/>
        <v>7834.6666679084301</v>
      </c>
      <c r="G109" s="3" t="s">
        <v>117</v>
      </c>
      <c r="H109" s="3" t="s">
        <v>117</v>
      </c>
      <c r="I109" s="3" t="s">
        <v>119</v>
      </c>
      <c r="J109" s="3">
        <v>222</v>
      </c>
      <c r="K109" s="3" t="s">
        <v>118</v>
      </c>
      <c r="L109" s="3" t="s">
        <v>120</v>
      </c>
      <c r="M109" s="3">
        <v>0.5</v>
      </c>
      <c r="N109" s="3" t="b">
        <v>1</v>
      </c>
      <c r="O109" s="3" t="b">
        <v>1</v>
      </c>
    </row>
    <row r="110" spans="1:15" x14ac:dyDescent="0.25">
      <c r="A110" s="3">
        <f>Flight!C110</f>
        <v>7.5912476212129079</v>
      </c>
      <c r="B110" s="3">
        <f>Flight!D110</f>
        <v>97.443796920931348</v>
      </c>
      <c r="C110" s="2">
        <f>Flight!A110</f>
        <v>41705.763888888891</v>
      </c>
      <c r="D110" s="3" t="str">
        <f>IF(ISBLANK(Flight!N110),"",Flight!N110)</f>
        <v/>
      </c>
      <c r="E110" s="10">
        <f>Flight!J110</f>
        <v>7834.6666679084301</v>
      </c>
      <c r="F110" s="10">
        <f t="shared" si="1"/>
        <v>7834.6666679084301</v>
      </c>
      <c r="G110" s="3" t="s">
        <v>117</v>
      </c>
      <c r="H110" s="3" t="s">
        <v>117</v>
      </c>
      <c r="I110" s="3" t="s">
        <v>119</v>
      </c>
      <c r="J110" s="3">
        <v>222</v>
      </c>
      <c r="K110" s="3" t="s">
        <v>118</v>
      </c>
      <c r="L110" s="3" t="s">
        <v>120</v>
      </c>
      <c r="M110" s="3">
        <v>0.5</v>
      </c>
      <c r="N110" s="3" t="b">
        <v>1</v>
      </c>
      <c r="O110" s="3" t="b">
        <v>1</v>
      </c>
    </row>
    <row r="111" spans="1:15" x14ac:dyDescent="0.25">
      <c r="A111" s="3">
        <f>Flight!C111</f>
        <v>7.6705960433120159</v>
      </c>
      <c r="B111" s="3">
        <f>Flight!D111</f>
        <v>97.341303055803678</v>
      </c>
      <c r="C111" s="2">
        <f>Flight!A111</f>
        <v>41705.764583333337</v>
      </c>
      <c r="D111" s="3" t="str">
        <f>IF(ISBLANK(Flight!N111),"",Flight!N111)</f>
        <v/>
      </c>
      <c r="E111" s="10">
        <f>Flight!J111</f>
        <v>8168.0000023283064</v>
      </c>
      <c r="F111" s="10">
        <f t="shared" si="1"/>
        <v>8168.0000023283064</v>
      </c>
      <c r="G111" s="3" t="s">
        <v>117</v>
      </c>
      <c r="H111" s="3" t="s">
        <v>117</v>
      </c>
      <c r="I111" s="3" t="s">
        <v>119</v>
      </c>
      <c r="J111" s="3">
        <v>222</v>
      </c>
      <c r="K111" s="3" t="s">
        <v>118</v>
      </c>
      <c r="L111" s="3" t="s">
        <v>120</v>
      </c>
      <c r="M111" s="3">
        <v>0.5</v>
      </c>
      <c r="N111" s="3" t="b">
        <v>1</v>
      </c>
      <c r="O111" s="3" t="b">
        <v>1</v>
      </c>
    </row>
    <row r="112" spans="1:15" x14ac:dyDescent="0.25">
      <c r="A112" s="3">
        <f>Flight!C112</f>
        <v>7.7499443375985324</v>
      </c>
      <c r="B112" s="3">
        <f>Flight!D112</f>
        <v>97.238789972620054</v>
      </c>
      <c r="C112" s="2">
        <f>Flight!A112</f>
        <v>41705.765277777777</v>
      </c>
      <c r="D112" s="3" t="str">
        <f>IF(ISBLANK(Flight!N112),"",Flight!N112)</f>
        <v/>
      </c>
      <c r="E112" s="10">
        <f>Flight!J112</f>
        <v>8667.9999987194315</v>
      </c>
      <c r="F112" s="10">
        <f t="shared" si="1"/>
        <v>8667.9999987194315</v>
      </c>
      <c r="G112" s="3" t="s">
        <v>117</v>
      </c>
      <c r="H112" s="3" t="s">
        <v>117</v>
      </c>
      <c r="I112" s="3" t="s">
        <v>119</v>
      </c>
      <c r="J112" s="3">
        <v>222</v>
      </c>
      <c r="K112" s="3" t="s">
        <v>118</v>
      </c>
      <c r="L112" s="3" t="s">
        <v>120</v>
      </c>
      <c r="M112" s="3">
        <v>0.5</v>
      </c>
      <c r="N112" s="3" t="b">
        <v>1</v>
      </c>
      <c r="O112" s="3" t="b">
        <v>1</v>
      </c>
    </row>
    <row r="113" spans="1:15" x14ac:dyDescent="0.25">
      <c r="A113" s="3">
        <f>Flight!C113</f>
        <v>7.8292925056872607</v>
      </c>
      <c r="B113" s="3">
        <f>Flight!D113</f>
        <v>97.136257465368331</v>
      </c>
      <c r="C113" s="2">
        <f>Flight!A113</f>
        <v>41705.765972222223</v>
      </c>
      <c r="D113" s="3" t="str">
        <f>IF(ISBLANK(Flight!N113),"",Flight!N113)</f>
        <v/>
      </c>
      <c r="E113" s="10">
        <f>Flight!J113</f>
        <v>9168.000000349246</v>
      </c>
      <c r="F113" s="10">
        <f t="shared" si="1"/>
        <v>9168.000000349246</v>
      </c>
      <c r="G113" s="3" t="s">
        <v>117</v>
      </c>
      <c r="H113" s="3" t="s">
        <v>117</v>
      </c>
      <c r="I113" s="3" t="s">
        <v>119</v>
      </c>
      <c r="J113" s="3">
        <v>222</v>
      </c>
      <c r="K113" s="3" t="s">
        <v>118</v>
      </c>
      <c r="L113" s="3" t="s">
        <v>120</v>
      </c>
      <c r="M113" s="3">
        <v>0.5</v>
      </c>
      <c r="N113" s="3" t="b">
        <v>1</v>
      </c>
      <c r="O113" s="3" t="b">
        <v>1</v>
      </c>
    </row>
    <row r="114" spans="1:15" x14ac:dyDescent="0.25">
      <c r="A114" s="3">
        <f>Flight!C114</f>
        <v>7.9086405466987824</v>
      </c>
      <c r="B114" s="3">
        <f>Flight!D114</f>
        <v>97.033705331069328</v>
      </c>
      <c r="C114" s="2">
        <f>Flight!A114</f>
        <v>41705.76666666667</v>
      </c>
      <c r="D114" s="3" t="str">
        <f>IF(ISBLANK(Flight!N114),"",Flight!N114)</f>
        <v/>
      </c>
      <c r="E114" s="10">
        <f>Flight!J114</f>
        <v>9668.0000019790605</v>
      </c>
      <c r="F114" s="10">
        <f t="shared" si="1"/>
        <v>9668.0000019790605</v>
      </c>
      <c r="G114" s="3" t="s">
        <v>117</v>
      </c>
      <c r="H114" s="3" t="s">
        <v>117</v>
      </c>
      <c r="I114" s="3" t="s">
        <v>119</v>
      </c>
      <c r="J114" s="3">
        <v>222</v>
      </c>
      <c r="K114" s="3" t="s">
        <v>118</v>
      </c>
      <c r="L114" s="3" t="s">
        <v>120</v>
      </c>
      <c r="M114" s="3">
        <v>0.5</v>
      </c>
      <c r="N114" s="3" t="b">
        <v>1</v>
      </c>
      <c r="O114" s="3" t="b">
        <v>1</v>
      </c>
    </row>
    <row r="115" spans="1:15" x14ac:dyDescent="0.25">
      <c r="A115" s="3">
        <f>Flight!C115</f>
        <v>7.9879884605843943</v>
      </c>
      <c r="B115" s="3">
        <f>Flight!D115</f>
        <v>96.93113336547826</v>
      </c>
      <c r="C115" s="2">
        <f>Flight!A115</f>
        <v>41705.767361111117</v>
      </c>
      <c r="D115" s="3" t="str">
        <f>IF(ISBLANK(Flight!N115),"",Flight!N115)</f>
        <v>BFO point</v>
      </c>
      <c r="E115" s="10">
        <f>Flight!J115</f>
        <v>10168.000003608875</v>
      </c>
      <c r="F115" s="10">
        <f t="shared" si="1"/>
        <v>10168.000003608875</v>
      </c>
      <c r="G115" s="3" t="s">
        <v>117</v>
      </c>
      <c r="H115" s="3" t="s">
        <v>117</v>
      </c>
      <c r="I115" s="3" t="s">
        <v>119</v>
      </c>
      <c r="J115" s="3">
        <v>222</v>
      </c>
      <c r="K115" s="3" t="s">
        <v>118</v>
      </c>
      <c r="L115" s="3" t="s">
        <v>120</v>
      </c>
      <c r="M115" s="3">
        <v>0.5</v>
      </c>
      <c r="N115" s="3" t="b">
        <v>1</v>
      </c>
      <c r="O115" s="3" t="b">
        <v>1</v>
      </c>
    </row>
    <row r="116" spans="1:15" x14ac:dyDescent="0.25">
      <c r="A116" s="3">
        <f>Flight!C116</f>
        <v>8.067336246463654</v>
      </c>
      <c r="B116" s="3">
        <f>Flight!D116</f>
        <v>96.828541365231828</v>
      </c>
      <c r="C116" s="2">
        <f>Flight!A116</f>
        <v>41705.768055555556</v>
      </c>
      <c r="D116" s="3" t="str">
        <f>IF(ISBLANK(Flight!N116),"",Flight!N116)</f>
        <v/>
      </c>
      <c r="E116" s="10">
        <f>Flight!J116</f>
        <v>10501.333334536292</v>
      </c>
      <c r="F116" s="10">
        <f t="shared" si="1"/>
        <v>10501.333334536292</v>
      </c>
      <c r="G116" s="3" t="s">
        <v>117</v>
      </c>
      <c r="H116" s="3" t="s">
        <v>117</v>
      </c>
      <c r="I116" s="3" t="s">
        <v>119</v>
      </c>
      <c r="J116" s="3">
        <v>222</v>
      </c>
      <c r="K116" s="3" t="s">
        <v>118</v>
      </c>
      <c r="L116" s="3" t="s">
        <v>120</v>
      </c>
      <c r="M116" s="3">
        <v>0.5</v>
      </c>
      <c r="N116" s="3" t="b">
        <v>1</v>
      </c>
      <c r="O116" s="3" t="b">
        <v>1</v>
      </c>
    </row>
    <row r="117" spans="1:15" x14ac:dyDescent="0.25">
      <c r="A117" s="3">
        <f>Flight!C117</f>
        <v>8.1466839059492813</v>
      </c>
      <c r="B117" s="3">
        <f>Flight!D117</f>
        <v>96.725929123545882</v>
      </c>
      <c r="C117" s="2">
        <f>Flight!A117</f>
        <v>41705.768750000003</v>
      </c>
      <c r="D117" s="3" t="str">
        <f>IF(ISBLANK(Flight!N117),"",Flight!N117)</f>
        <v>BFO point</v>
      </c>
      <c r="E117" s="10">
        <f>Flight!J117</f>
        <v>10668.00000174623</v>
      </c>
      <c r="F117" s="10">
        <f t="shared" si="1"/>
        <v>10668.00000174623</v>
      </c>
      <c r="G117" s="3" t="s">
        <v>117</v>
      </c>
      <c r="H117" s="3" t="s">
        <v>117</v>
      </c>
      <c r="I117" s="3" t="s">
        <v>119</v>
      </c>
      <c r="J117" s="3">
        <v>222</v>
      </c>
      <c r="K117" s="3" t="s">
        <v>118</v>
      </c>
      <c r="L117" s="3" t="s">
        <v>120</v>
      </c>
      <c r="M117" s="3">
        <v>0.5</v>
      </c>
      <c r="N117" s="3" t="b">
        <v>1</v>
      </c>
      <c r="O117" s="3" t="b">
        <v>1</v>
      </c>
    </row>
    <row r="118" spans="1:15" x14ac:dyDescent="0.25">
      <c r="A118" s="3">
        <f>Flight!C118</f>
        <v>8.2260314381597972</v>
      </c>
      <c r="B118" s="3">
        <f>Flight!D118</f>
        <v>96.623296436663352</v>
      </c>
      <c r="C118" s="2">
        <f>Flight!A118</f>
        <v>41705.76944444445</v>
      </c>
      <c r="D118" s="3" t="str">
        <f>IF(ISBLANK(Flight!N118),"",Flight!N118)</f>
        <v/>
      </c>
      <c r="E118" s="10">
        <f>Flight!J118</f>
        <v>10668.00000174623</v>
      </c>
      <c r="F118" s="10">
        <f t="shared" si="1"/>
        <v>10668.00000174623</v>
      </c>
      <c r="G118" s="3" t="s">
        <v>117</v>
      </c>
      <c r="H118" s="3" t="s">
        <v>117</v>
      </c>
      <c r="I118" s="3" t="s">
        <v>119</v>
      </c>
      <c r="J118" s="3">
        <v>222</v>
      </c>
      <c r="K118" s="3" t="s">
        <v>118</v>
      </c>
      <c r="L118" s="3" t="s">
        <v>120</v>
      </c>
      <c r="M118" s="3">
        <v>0.5</v>
      </c>
      <c r="N118" s="3" t="b">
        <v>1</v>
      </c>
      <c r="O118" s="3" t="b">
        <v>1</v>
      </c>
    </row>
    <row r="119" spans="1:15" x14ac:dyDescent="0.25">
      <c r="A119" s="3">
        <f>Flight!C119</f>
        <v>8.3053788422132229</v>
      </c>
      <c r="B119" s="3">
        <f>Flight!D119</f>
        <v>96.520643100628121</v>
      </c>
      <c r="C119" s="2">
        <f>Flight!A119</f>
        <v>41705.770138888889</v>
      </c>
      <c r="D119" s="3" t="str">
        <f>IF(ISBLANK(Flight!N119),"",Flight!N119)</f>
        <v>BFO point</v>
      </c>
      <c r="E119" s="10">
        <f>Flight!J119</f>
        <v>10668.00000174623</v>
      </c>
      <c r="F119" s="10">
        <f t="shared" si="1"/>
        <v>10668.00000174623</v>
      </c>
      <c r="G119" s="3" t="s">
        <v>117</v>
      </c>
      <c r="H119" s="3" t="s">
        <v>117</v>
      </c>
      <c r="I119" s="3" t="s">
        <v>119</v>
      </c>
      <c r="J119" s="3">
        <v>222</v>
      </c>
      <c r="K119" s="3" t="s">
        <v>118</v>
      </c>
      <c r="L119" s="3" t="s">
        <v>120</v>
      </c>
      <c r="M119" s="3">
        <v>0.5</v>
      </c>
      <c r="N119" s="3" t="b">
        <v>1</v>
      </c>
      <c r="O119" s="3" t="b">
        <v>1</v>
      </c>
    </row>
    <row r="120" spans="1:15" x14ac:dyDescent="0.25">
      <c r="A120" s="3">
        <f>Flight!C120</f>
        <v>8.3847261197206979</v>
      </c>
      <c r="B120" s="3">
        <f>Flight!D120</f>
        <v>96.417968908054959</v>
      </c>
      <c r="C120" s="2">
        <f>Flight!A120</f>
        <v>41705.770833333336</v>
      </c>
      <c r="D120" s="3" t="str">
        <f>IF(ISBLANK(Flight!N120),"",Flight!N120)</f>
        <v/>
      </c>
      <c r="E120" s="10">
        <f>Flight!J120</f>
        <v>10668.00000174623</v>
      </c>
      <c r="F120" s="10">
        <f t="shared" si="1"/>
        <v>10668.00000174623</v>
      </c>
      <c r="G120" s="3" t="s">
        <v>117</v>
      </c>
      <c r="H120" s="3" t="s">
        <v>117</v>
      </c>
      <c r="I120" s="3" t="s">
        <v>119</v>
      </c>
      <c r="J120" s="3">
        <v>222</v>
      </c>
      <c r="K120" s="3" t="s">
        <v>118</v>
      </c>
      <c r="L120" s="3" t="s">
        <v>120</v>
      </c>
      <c r="M120" s="3">
        <v>0.5</v>
      </c>
      <c r="N120" s="3" t="b">
        <v>1</v>
      </c>
      <c r="O120" s="3" t="b">
        <v>1</v>
      </c>
    </row>
    <row r="121" spans="1:15" x14ac:dyDescent="0.25">
      <c r="A121" s="3">
        <f>Flight!C121</f>
        <v>8.4640732697991972</v>
      </c>
      <c r="B121" s="3">
        <f>Flight!D121</f>
        <v>96.315273654581361</v>
      </c>
      <c r="C121" s="2">
        <f>Flight!A121</f>
        <v>41705.771527777782</v>
      </c>
      <c r="D121" s="3" t="str">
        <f>IF(ISBLANK(Flight!N121),"",Flight!N121)</f>
        <v/>
      </c>
      <c r="E121" s="10">
        <f>Flight!J121</f>
        <v>10668.00000174623</v>
      </c>
      <c r="F121" s="10">
        <f t="shared" si="1"/>
        <v>10668.00000174623</v>
      </c>
      <c r="G121" s="3" t="s">
        <v>117</v>
      </c>
      <c r="H121" s="3" t="s">
        <v>117</v>
      </c>
      <c r="I121" s="3" t="s">
        <v>119</v>
      </c>
      <c r="J121" s="3">
        <v>222</v>
      </c>
      <c r="K121" s="3" t="s">
        <v>118</v>
      </c>
      <c r="L121" s="3" t="s">
        <v>120</v>
      </c>
      <c r="M121" s="3">
        <v>0.5</v>
      </c>
      <c r="N121" s="3" t="b">
        <v>1</v>
      </c>
      <c r="O121" s="3" t="b">
        <v>1</v>
      </c>
    </row>
    <row r="122" spans="1:15" x14ac:dyDescent="0.25">
      <c r="A122" s="3">
        <f>Flight!C122</f>
        <v>8.5434202915651909</v>
      </c>
      <c r="B122" s="3">
        <f>Flight!D122</f>
        <v>96.212557135639358</v>
      </c>
      <c r="C122" s="2">
        <f>Flight!A122</f>
        <v>41705.772222222222</v>
      </c>
      <c r="D122" s="3" t="str">
        <f>IF(ISBLANK(Flight!N122),"",Flight!N122)</f>
        <v/>
      </c>
      <c r="E122" s="10">
        <f>Flight!J122</f>
        <v>10668.00000174623</v>
      </c>
      <c r="F122" s="10">
        <f t="shared" si="1"/>
        <v>10668.00000174623</v>
      </c>
      <c r="G122" s="3" t="s">
        <v>117</v>
      </c>
      <c r="H122" s="3" t="s">
        <v>117</v>
      </c>
      <c r="I122" s="3" t="s">
        <v>119</v>
      </c>
      <c r="J122" s="3">
        <v>222</v>
      </c>
      <c r="K122" s="3" t="s">
        <v>118</v>
      </c>
      <c r="L122" s="3" t="s">
        <v>120</v>
      </c>
      <c r="M122" s="3">
        <v>0.5</v>
      </c>
      <c r="N122" s="3" t="b">
        <v>1</v>
      </c>
      <c r="O122" s="3" t="b">
        <v>1</v>
      </c>
    </row>
    <row r="123" spans="1:15" x14ac:dyDescent="0.25">
      <c r="A123" s="3">
        <f>Flight!C123</f>
        <v>8.6227671866282432</v>
      </c>
      <c r="B123" s="3">
        <f>Flight!D123</f>
        <v>96.109819143223632</v>
      </c>
      <c r="C123" s="2">
        <f>Flight!A123</f>
        <v>41705.772916666669</v>
      </c>
      <c r="D123" s="3" t="str">
        <f>IF(ISBLANK(Flight!N123),"",Flight!N123)</f>
        <v/>
      </c>
      <c r="E123" s="10">
        <f>Flight!J123</f>
        <v>10668.00000174623</v>
      </c>
      <c r="F123" s="10">
        <f t="shared" si="1"/>
        <v>10668.00000174623</v>
      </c>
      <c r="G123" s="3" t="s">
        <v>117</v>
      </c>
      <c r="H123" s="3" t="s">
        <v>117</v>
      </c>
      <c r="I123" s="3" t="s">
        <v>119</v>
      </c>
      <c r="J123" s="3">
        <v>222</v>
      </c>
      <c r="K123" s="3" t="s">
        <v>118</v>
      </c>
      <c r="L123" s="3" t="s">
        <v>120</v>
      </c>
      <c r="M123" s="3">
        <v>0.5</v>
      </c>
      <c r="N123" s="3" t="b">
        <v>1</v>
      </c>
      <c r="O123" s="3" t="b">
        <v>1</v>
      </c>
    </row>
    <row r="124" spans="1:15" x14ac:dyDescent="0.25">
      <c r="A124" s="3">
        <f>Flight!C124</f>
        <v>8.7021139541037744</v>
      </c>
      <c r="B124" s="3">
        <f>Flight!D124</f>
        <v>96.007059472347066</v>
      </c>
      <c r="C124" s="2">
        <f>Flight!A124</f>
        <v>41705.773611111115</v>
      </c>
      <c r="D124" s="3" t="str">
        <f>IF(ISBLANK(Flight!N124),"",Flight!N124)</f>
        <v/>
      </c>
      <c r="E124" s="10">
        <f>Flight!J124</f>
        <v>10668.00000174623</v>
      </c>
      <c r="F124" s="10">
        <f t="shared" si="1"/>
        <v>10668.00000174623</v>
      </c>
      <c r="G124" s="3" t="s">
        <v>117</v>
      </c>
      <c r="H124" s="3" t="s">
        <v>117</v>
      </c>
      <c r="I124" s="3" t="s">
        <v>119</v>
      </c>
      <c r="J124" s="3">
        <v>222</v>
      </c>
      <c r="K124" s="3" t="s">
        <v>118</v>
      </c>
      <c r="L124" s="3" t="s">
        <v>120</v>
      </c>
      <c r="M124" s="3">
        <v>0.5</v>
      </c>
      <c r="N124" s="3" t="b">
        <v>1</v>
      </c>
      <c r="O124" s="3" t="b">
        <v>1</v>
      </c>
    </row>
    <row r="125" spans="1:15" x14ac:dyDescent="0.25">
      <c r="A125" s="3">
        <f>Flight!C125</f>
        <v>8.7814605931066918</v>
      </c>
      <c r="B125" s="3">
        <f>Flight!D125</f>
        <v>95.904277917810873</v>
      </c>
      <c r="C125" s="2">
        <f>Flight!A125</f>
        <v>41705.774305555555</v>
      </c>
      <c r="D125" s="3" t="str">
        <f>IF(ISBLANK(Flight!N125),"",Flight!N125)</f>
        <v/>
      </c>
      <c r="E125" s="10">
        <f>Flight!J125</f>
        <v>10668.00000174623</v>
      </c>
      <c r="F125" s="10">
        <f t="shared" si="1"/>
        <v>10668.00000174623</v>
      </c>
      <c r="G125" s="3" t="s">
        <v>117</v>
      </c>
      <c r="H125" s="3" t="s">
        <v>117</v>
      </c>
      <c r="I125" s="3" t="s">
        <v>119</v>
      </c>
      <c r="J125" s="3">
        <v>222</v>
      </c>
      <c r="K125" s="3" t="s">
        <v>118</v>
      </c>
      <c r="L125" s="3" t="s">
        <v>120</v>
      </c>
      <c r="M125" s="3">
        <v>0.5</v>
      </c>
      <c r="N125" s="3" t="b">
        <v>1</v>
      </c>
      <c r="O125" s="3" t="b">
        <v>1</v>
      </c>
    </row>
    <row r="126" spans="1:15" x14ac:dyDescent="0.25">
      <c r="A126" s="3">
        <f>Flight!C126</f>
        <v>8.8608071052449748</v>
      </c>
      <c r="B126" s="3">
        <f>Flight!D126</f>
        <v>95.801474270970317</v>
      </c>
      <c r="C126" s="2">
        <f>Flight!A126</f>
        <v>41705.775000000001</v>
      </c>
      <c r="D126" s="3" t="str">
        <f>IF(ISBLANK(Flight!N126),"",Flight!N126)</f>
        <v/>
      </c>
      <c r="E126" s="10">
        <f>Flight!J126</f>
        <v>10668.00000174623</v>
      </c>
      <c r="F126" s="10">
        <f t="shared" si="1"/>
        <v>10668.00000174623</v>
      </c>
      <c r="G126" s="3" t="s">
        <v>117</v>
      </c>
      <c r="H126" s="3" t="s">
        <v>117</v>
      </c>
      <c r="I126" s="3" t="s">
        <v>119</v>
      </c>
      <c r="J126" s="3">
        <v>222</v>
      </c>
      <c r="K126" s="3" t="s">
        <v>118</v>
      </c>
      <c r="L126" s="3" t="s">
        <v>120</v>
      </c>
      <c r="M126" s="3">
        <v>0.5</v>
      </c>
      <c r="N126" s="3" t="b">
        <v>1</v>
      </c>
      <c r="O126" s="3" t="b">
        <v>1</v>
      </c>
    </row>
    <row r="127" spans="1:15" x14ac:dyDescent="0.25">
      <c r="A127" s="3">
        <f>Flight!C127</f>
        <v>8.9401534896324772</v>
      </c>
      <c r="B127" s="3">
        <f>Flight!D127</f>
        <v>95.698648326194601</v>
      </c>
      <c r="C127" s="2">
        <f>Flight!A127</f>
        <v>41705.775694444448</v>
      </c>
      <c r="D127" s="3" t="str">
        <f>IF(ISBLANK(Flight!N127),"",Flight!N127)</f>
        <v/>
      </c>
      <c r="E127" s="10">
        <f>Flight!J127</f>
        <v>10668.00000174623</v>
      </c>
      <c r="F127" s="10">
        <f t="shared" si="1"/>
        <v>10668.00000174623</v>
      </c>
      <c r="G127" s="3" t="s">
        <v>117</v>
      </c>
      <c r="H127" s="3" t="s">
        <v>117</v>
      </c>
      <c r="I127" s="3" t="s">
        <v>119</v>
      </c>
      <c r="J127" s="3">
        <v>222</v>
      </c>
      <c r="K127" s="3" t="s">
        <v>118</v>
      </c>
      <c r="L127" s="3" t="s">
        <v>120</v>
      </c>
      <c r="M127" s="3">
        <v>0.5</v>
      </c>
      <c r="N127" s="3" t="b">
        <v>1</v>
      </c>
      <c r="O127" s="3" t="b">
        <v>1</v>
      </c>
    </row>
    <row r="128" spans="1:15" x14ac:dyDescent="0.25">
      <c r="A128" s="3">
        <f>Flight!C128</f>
        <v>9.0194997462137323</v>
      </c>
      <c r="B128" s="3">
        <f>Flight!D128</f>
        <v>95.595799876556967</v>
      </c>
      <c r="C128" s="2">
        <f>Flight!A128</f>
        <v>41705.776388888895</v>
      </c>
      <c r="D128" s="3" t="str">
        <f>IF(ISBLANK(Flight!N128),"",Flight!N128)</f>
        <v/>
      </c>
      <c r="E128" s="10">
        <f>Flight!J128</f>
        <v>10668.00000174623</v>
      </c>
      <c r="F128" s="10">
        <f t="shared" si="1"/>
        <v>10668.00000174623</v>
      </c>
      <c r="G128" s="3" t="s">
        <v>117</v>
      </c>
      <c r="H128" s="3" t="s">
        <v>117</v>
      </c>
      <c r="I128" s="3" t="s">
        <v>119</v>
      </c>
      <c r="J128" s="3">
        <v>222</v>
      </c>
      <c r="K128" s="3" t="s">
        <v>118</v>
      </c>
      <c r="L128" s="3" t="s">
        <v>120</v>
      </c>
      <c r="M128" s="3">
        <v>0.5</v>
      </c>
      <c r="N128" s="3" t="b">
        <v>1</v>
      </c>
      <c r="O128" s="3" t="b">
        <v>1</v>
      </c>
    </row>
    <row r="129" spans="1:15" x14ac:dyDescent="0.25">
      <c r="A129" s="3">
        <f>Flight!C129</f>
        <v>9.0988458741015563</v>
      </c>
      <c r="B129" s="3">
        <f>Flight!D129</f>
        <v>95.492928715987418</v>
      </c>
      <c r="C129" s="2">
        <f>Flight!A129</f>
        <v>41705.777083333334</v>
      </c>
      <c r="D129" s="3" t="str">
        <f>IF(ISBLANK(Flight!N129),"",Flight!N129)</f>
        <v/>
      </c>
      <c r="E129" s="10">
        <f>Flight!J129</f>
        <v>10668.00000174623</v>
      </c>
      <c r="F129" s="10">
        <f t="shared" si="1"/>
        <v>10668.00000174623</v>
      </c>
      <c r="G129" s="3" t="s">
        <v>117</v>
      </c>
      <c r="H129" s="3" t="s">
        <v>117</v>
      </c>
      <c r="I129" s="3" t="s">
        <v>119</v>
      </c>
      <c r="J129" s="3">
        <v>222</v>
      </c>
      <c r="K129" s="3" t="s">
        <v>118</v>
      </c>
      <c r="L129" s="3" t="s">
        <v>120</v>
      </c>
      <c r="M129" s="3">
        <v>0.5</v>
      </c>
      <c r="N129" s="3" t="b">
        <v>1</v>
      </c>
      <c r="O129" s="3" t="b">
        <v>1</v>
      </c>
    </row>
    <row r="130" spans="1:15" x14ac:dyDescent="0.25">
      <c r="A130" s="3">
        <f>Flight!C130</f>
        <v>9.1781918749018025</v>
      </c>
      <c r="B130" s="3">
        <f>Flight!D130</f>
        <v>95.390034634958653</v>
      </c>
      <c r="C130" s="2">
        <f>Flight!A130</f>
        <v>41705.777777777781</v>
      </c>
      <c r="D130" s="3" t="str">
        <f>IF(ISBLANK(Flight!N130),"",Flight!N130)</f>
        <v/>
      </c>
      <c r="E130" s="10">
        <f>Flight!J130</f>
        <v>10668.00000174623</v>
      </c>
      <c r="F130" s="10">
        <f t="shared" si="1"/>
        <v>10668.00000174623</v>
      </c>
      <c r="G130" s="3" t="s">
        <v>117</v>
      </c>
      <c r="H130" s="3" t="s">
        <v>117</v>
      </c>
      <c r="I130" s="3" t="s">
        <v>119</v>
      </c>
      <c r="J130" s="3">
        <v>222</v>
      </c>
      <c r="K130" s="3" t="s">
        <v>118</v>
      </c>
      <c r="L130" s="3" t="s">
        <v>120</v>
      </c>
      <c r="M130" s="3">
        <v>0.5</v>
      </c>
      <c r="N130" s="3" t="b">
        <v>1</v>
      </c>
      <c r="O130" s="3" t="b">
        <v>1</v>
      </c>
    </row>
    <row r="131" spans="1:15" x14ac:dyDescent="0.25">
      <c r="A131" s="3">
        <f>Flight!C131</f>
        <v>9.2575377477262286</v>
      </c>
      <c r="B131" s="3">
        <f>Flight!D131</f>
        <v>95.287117426951468</v>
      </c>
      <c r="C131" s="2">
        <f>Flight!A131</f>
        <v>41705.778472222228</v>
      </c>
      <c r="D131" s="3" t="str">
        <f>IF(ISBLANK(Flight!N131),"",Flight!N131)</f>
        <v/>
      </c>
      <c r="E131" s="10">
        <f>Flight!J131</f>
        <v>10668.00000174623</v>
      </c>
      <c r="F131" s="10">
        <f t="shared" si="1"/>
        <v>10668.00000174623</v>
      </c>
      <c r="G131" s="3" t="s">
        <v>117</v>
      </c>
      <c r="H131" s="3" t="s">
        <v>117</v>
      </c>
      <c r="I131" s="3" t="s">
        <v>119</v>
      </c>
      <c r="J131" s="3">
        <v>222</v>
      </c>
      <c r="K131" s="3" t="s">
        <v>118</v>
      </c>
      <c r="L131" s="3" t="s">
        <v>120</v>
      </c>
      <c r="M131" s="3">
        <v>0.5</v>
      </c>
      <c r="N131" s="3" t="b">
        <v>1</v>
      </c>
      <c r="O131" s="3" t="b">
        <v>1</v>
      </c>
    </row>
    <row r="132" spans="1:15" x14ac:dyDescent="0.25">
      <c r="A132" s="3">
        <f>Flight!C132</f>
        <v>9.3368834916860752</v>
      </c>
      <c r="B132" s="3">
        <f>Flight!D132</f>
        <v>95.18417688521987</v>
      </c>
      <c r="C132" s="2">
        <f>Flight!A132</f>
        <v>41705.779166666667</v>
      </c>
      <c r="D132" s="3" t="str">
        <f>IF(ISBLANK(Flight!N132),"",Flight!N132)</f>
        <v/>
      </c>
      <c r="E132" s="10">
        <f>Flight!J132</f>
        <v>10668.00000174623</v>
      </c>
      <c r="F132" s="10">
        <f t="shared" si="1"/>
        <v>10668.00000174623</v>
      </c>
      <c r="G132" s="3" t="s">
        <v>117</v>
      </c>
      <c r="H132" s="3" t="s">
        <v>117</v>
      </c>
      <c r="I132" s="3" t="s">
        <v>119</v>
      </c>
      <c r="J132" s="3">
        <v>222</v>
      </c>
      <c r="K132" s="3" t="s">
        <v>118</v>
      </c>
      <c r="L132" s="3" t="s">
        <v>120</v>
      </c>
      <c r="M132" s="3">
        <v>0.5</v>
      </c>
      <c r="N132" s="3" t="b">
        <v>1</v>
      </c>
      <c r="O132" s="3" t="b">
        <v>1</v>
      </c>
    </row>
    <row r="133" spans="1:15" x14ac:dyDescent="0.25">
      <c r="A133" s="3">
        <f>Flight!C133</f>
        <v>9.4162291083855969</v>
      </c>
      <c r="B133" s="3">
        <f>Flight!D133</f>
        <v>95.081212799551849</v>
      </c>
      <c r="C133" s="2">
        <f>Flight!A133</f>
        <v>41705.779861111114</v>
      </c>
      <c r="D133" s="3" t="str">
        <f>IF(ISBLANK(Flight!N133),"",Flight!N133)</f>
        <v/>
      </c>
      <c r="E133" s="10">
        <f>Flight!J133</f>
        <v>10668.00000174623</v>
      </c>
      <c r="F133" s="10">
        <f t="shared" ref="F133:F196" si="2">E133</f>
        <v>10668.00000174623</v>
      </c>
      <c r="G133" s="3" t="s">
        <v>117</v>
      </c>
      <c r="H133" s="3" t="s">
        <v>117</v>
      </c>
      <c r="I133" s="3" t="s">
        <v>119</v>
      </c>
      <c r="J133" s="3">
        <v>222</v>
      </c>
      <c r="K133" s="3" t="s">
        <v>118</v>
      </c>
      <c r="L133" s="3" t="s">
        <v>120</v>
      </c>
      <c r="M133" s="3">
        <v>0.5</v>
      </c>
      <c r="N133" s="3" t="b">
        <v>1</v>
      </c>
      <c r="O133" s="3" t="b">
        <v>1</v>
      </c>
    </row>
    <row r="134" spans="1:15" x14ac:dyDescent="0.25">
      <c r="A134" s="3">
        <f>Flight!C134</f>
        <v>9.495574596934965</v>
      </c>
      <c r="B134" s="3">
        <f>Flight!D134</f>
        <v>94.97822496273912</v>
      </c>
      <c r="C134" s="2">
        <f>Flight!A134</f>
        <v>41705.780555555561</v>
      </c>
      <c r="D134" s="3" t="str">
        <f>IF(ISBLANK(Flight!N134),"",Flight!N134)</f>
        <v/>
      </c>
      <c r="E134" s="10">
        <f>Flight!J134</f>
        <v>10668.00000174623</v>
      </c>
      <c r="F134" s="10">
        <f t="shared" si="2"/>
        <v>10668.00000174623</v>
      </c>
      <c r="G134" s="3" t="s">
        <v>117</v>
      </c>
      <c r="H134" s="3" t="s">
        <v>117</v>
      </c>
      <c r="I134" s="3" t="s">
        <v>119</v>
      </c>
      <c r="J134" s="3">
        <v>222</v>
      </c>
      <c r="K134" s="3" t="s">
        <v>118</v>
      </c>
      <c r="L134" s="3" t="s">
        <v>120</v>
      </c>
      <c r="M134" s="3">
        <v>0.5</v>
      </c>
      <c r="N134" s="3" t="b">
        <v>1</v>
      </c>
      <c r="O134" s="3" t="b">
        <v>1</v>
      </c>
    </row>
    <row r="135" spans="1:15" x14ac:dyDescent="0.25">
      <c r="A135" s="3">
        <f>Flight!C135</f>
        <v>9.5749199564438339</v>
      </c>
      <c r="B135" s="3">
        <f>Flight!D135</f>
        <v>94.875213167340121</v>
      </c>
      <c r="C135" s="2">
        <f>Flight!A135</f>
        <v>41705.78125</v>
      </c>
      <c r="D135" s="3" t="str">
        <f>IF(ISBLANK(Flight!N135),"",Flight!N135)</f>
        <v/>
      </c>
      <c r="E135" s="10">
        <f>Flight!J135</f>
        <v>10668.00000174623</v>
      </c>
      <c r="F135" s="10">
        <f t="shared" si="2"/>
        <v>10668.00000174623</v>
      </c>
      <c r="G135" s="3" t="s">
        <v>117</v>
      </c>
      <c r="H135" s="3" t="s">
        <v>117</v>
      </c>
      <c r="I135" s="3" t="s">
        <v>119</v>
      </c>
      <c r="J135" s="3">
        <v>222</v>
      </c>
      <c r="K135" s="3" t="s">
        <v>118</v>
      </c>
      <c r="L135" s="3" t="s">
        <v>120</v>
      </c>
      <c r="M135" s="3">
        <v>0.5</v>
      </c>
      <c r="N135" s="3" t="b">
        <v>1</v>
      </c>
      <c r="O135" s="3" t="b">
        <v>1</v>
      </c>
    </row>
    <row r="136" spans="1:15" x14ac:dyDescent="0.25">
      <c r="A136" s="3">
        <f>Flight!C136</f>
        <v>9.6542651885148434</v>
      </c>
      <c r="B136" s="3">
        <f>Flight!D136</f>
        <v>94.772177202438371</v>
      </c>
      <c r="C136" s="2">
        <f>Flight!A136</f>
        <v>41705.781944444447</v>
      </c>
      <c r="D136" s="3" t="str">
        <f>IF(ISBLANK(Flight!N136),"",Flight!N136)</f>
        <v/>
      </c>
      <c r="E136" s="10">
        <f>Flight!J136</f>
        <v>10668.00000174623</v>
      </c>
      <c r="F136" s="10">
        <f t="shared" si="2"/>
        <v>10668.00000174623</v>
      </c>
      <c r="G136" s="3" t="s">
        <v>117</v>
      </c>
      <c r="H136" s="3" t="s">
        <v>117</v>
      </c>
      <c r="I136" s="3" t="s">
        <v>119</v>
      </c>
      <c r="J136" s="3">
        <v>222</v>
      </c>
      <c r="K136" s="3" t="s">
        <v>118</v>
      </c>
      <c r="L136" s="3" t="s">
        <v>120</v>
      </c>
      <c r="M136" s="3">
        <v>0.5</v>
      </c>
      <c r="N136" s="3" t="b">
        <v>1</v>
      </c>
      <c r="O136" s="3" t="b">
        <v>1</v>
      </c>
    </row>
    <row r="137" spans="1:15" x14ac:dyDescent="0.25">
      <c r="A137" s="3">
        <f>Flight!C137</f>
        <v>9.7336102922565786</v>
      </c>
      <c r="B137" s="3">
        <f>Flight!D137</f>
        <v>94.669116860116901</v>
      </c>
      <c r="C137" s="2">
        <f>Flight!A137</f>
        <v>41705.782638888893</v>
      </c>
      <c r="D137" s="3" t="str">
        <f>IF(ISBLANK(Flight!N137),"",Flight!N137)</f>
        <v/>
      </c>
      <c r="E137" s="10">
        <f>Flight!J137</f>
        <v>10668.00000174623</v>
      </c>
      <c r="F137" s="10">
        <f t="shared" si="2"/>
        <v>10668.00000174623</v>
      </c>
      <c r="G137" s="3" t="s">
        <v>117</v>
      </c>
      <c r="H137" s="3" t="s">
        <v>117</v>
      </c>
      <c r="I137" s="3" t="s">
        <v>119</v>
      </c>
      <c r="J137" s="3">
        <v>222</v>
      </c>
      <c r="K137" s="3" t="s">
        <v>118</v>
      </c>
      <c r="L137" s="3" t="s">
        <v>120</v>
      </c>
      <c r="M137" s="3">
        <v>0.5</v>
      </c>
      <c r="N137" s="3" t="b">
        <v>1</v>
      </c>
      <c r="O137" s="3" t="b">
        <v>1</v>
      </c>
    </row>
    <row r="138" spans="1:15" x14ac:dyDescent="0.25">
      <c r="A138" s="3">
        <f>Flight!C138</f>
        <v>9.8129552667770952</v>
      </c>
      <c r="B138" s="3">
        <f>Flight!D138</f>
        <v>94.566031932218777</v>
      </c>
      <c r="C138" s="2">
        <f>Flight!A138</f>
        <v>41705.783333333333</v>
      </c>
      <c r="D138" s="3" t="str">
        <f>IF(ISBLANK(Flight!N138),"",Flight!N138)</f>
        <v>IGRIX tot 1771km 497km past GIVAL</v>
      </c>
      <c r="E138" s="10">
        <f>Flight!J138</f>
        <v>10668.00000174623</v>
      </c>
      <c r="F138" s="10">
        <f t="shared" si="2"/>
        <v>10668.00000174623</v>
      </c>
      <c r="G138" s="3" t="s">
        <v>117</v>
      </c>
      <c r="H138" s="3" t="s">
        <v>117</v>
      </c>
      <c r="I138" s="3" t="s">
        <v>119</v>
      </c>
      <c r="J138" s="3">
        <v>222</v>
      </c>
      <c r="K138" s="3" t="s">
        <v>118</v>
      </c>
      <c r="L138" s="3" t="s">
        <v>120</v>
      </c>
      <c r="M138" s="3">
        <v>0.5</v>
      </c>
      <c r="N138" s="3" t="b">
        <v>1</v>
      </c>
      <c r="O138" s="3" t="b">
        <v>1</v>
      </c>
    </row>
    <row r="139" spans="1:15" x14ac:dyDescent="0.25">
      <c r="A139" s="3">
        <f>Flight!C139</f>
        <v>9.758458045457699</v>
      </c>
      <c r="B139" s="3">
        <f>Flight!D139</f>
        <v>94.447491208760923</v>
      </c>
      <c r="C139" s="2">
        <f>Flight!A139</f>
        <v>41705.78402777778</v>
      </c>
      <c r="D139" s="3" t="str">
        <f>IF(ISBLANK(Flight!N139),"",Flight!N139)</f>
        <v/>
      </c>
      <c r="E139" s="10">
        <f>Flight!J139</f>
        <v>10668.00000174623</v>
      </c>
      <c r="F139" s="10">
        <f t="shared" si="2"/>
        <v>10668.00000174623</v>
      </c>
      <c r="G139" s="3" t="s">
        <v>117</v>
      </c>
      <c r="H139" s="3" t="s">
        <v>117</v>
      </c>
      <c r="I139" s="3" t="s">
        <v>119</v>
      </c>
      <c r="J139" s="3">
        <v>222</v>
      </c>
      <c r="K139" s="3" t="s">
        <v>118</v>
      </c>
      <c r="L139" s="3" t="s">
        <v>120</v>
      </c>
      <c r="M139" s="3">
        <v>0.5</v>
      </c>
      <c r="N139" s="3" t="b">
        <v>1</v>
      </c>
      <c r="O139" s="3" t="b">
        <v>1</v>
      </c>
    </row>
    <row r="140" spans="1:15" x14ac:dyDescent="0.25">
      <c r="A140" s="3">
        <f>Flight!C140</f>
        <v>9.7039609407556568</v>
      </c>
      <c r="B140" s="3">
        <f>Flight!D140</f>
        <v>94.328969819762932</v>
      </c>
      <c r="C140" s="2">
        <f>Flight!A140</f>
        <v>41705.784722222226</v>
      </c>
      <c r="D140" s="3" t="str">
        <f>IF(ISBLANK(Flight!N140),"",Flight!N140)</f>
        <v/>
      </c>
      <c r="E140" s="10">
        <f>Flight!J140</f>
        <v>10668.00000174623</v>
      </c>
      <c r="F140" s="10">
        <f t="shared" si="2"/>
        <v>10668.00000174623</v>
      </c>
      <c r="G140" s="3" t="s">
        <v>117</v>
      </c>
      <c r="H140" s="3" t="s">
        <v>117</v>
      </c>
      <c r="I140" s="3" t="s">
        <v>119</v>
      </c>
      <c r="J140" s="3">
        <v>222</v>
      </c>
      <c r="K140" s="3" t="s">
        <v>118</v>
      </c>
      <c r="L140" s="3" t="s">
        <v>120</v>
      </c>
      <c r="M140" s="3">
        <v>0.5</v>
      </c>
      <c r="N140" s="3" t="b">
        <v>1</v>
      </c>
      <c r="O140" s="3" t="b">
        <v>1</v>
      </c>
    </row>
    <row r="141" spans="1:15" x14ac:dyDescent="0.25">
      <c r="A141" s="3">
        <f>Flight!C141</f>
        <v>9.6494639532039876</v>
      </c>
      <c r="B141" s="3">
        <f>Flight!D141</f>
        <v>94.210467652928344</v>
      </c>
      <c r="C141" s="2">
        <f>Flight!A141</f>
        <v>41705.785416666666</v>
      </c>
      <c r="D141" s="3" t="str">
        <f>IF(ISBLANK(Flight!N141),"",Flight!N141)</f>
        <v/>
      </c>
      <c r="E141" s="10">
        <f>Flight!J141</f>
        <v>10668.00000174623</v>
      </c>
      <c r="F141" s="10">
        <f t="shared" si="2"/>
        <v>10668.00000174623</v>
      </c>
      <c r="G141" s="3" t="s">
        <v>117</v>
      </c>
      <c r="H141" s="3" t="s">
        <v>117</v>
      </c>
      <c r="I141" s="3" t="s">
        <v>119</v>
      </c>
      <c r="J141" s="3">
        <v>222</v>
      </c>
      <c r="K141" s="3" t="s">
        <v>118</v>
      </c>
      <c r="L141" s="3" t="s">
        <v>120</v>
      </c>
      <c r="M141" s="3">
        <v>0.5</v>
      </c>
      <c r="N141" s="3" t="b">
        <v>1</v>
      </c>
      <c r="O141" s="3" t="b">
        <v>1</v>
      </c>
    </row>
    <row r="142" spans="1:15" x14ac:dyDescent="0.25">
      <c r="A142" s="3">
        <f>Flight!C142</f>
        <v>9.5949670816223449</v>
      </c>
      <c r="B142" s="3">
        <f>Flight!D142</f>
        <v>94.091984592327037</v>
      </c>
      <c r="C142" s="2">
        <f>Flight!A142</f>
        <v>41705.786111111112</v>
      </c>
      <c r="D142" s="3" t="str">
        <f>IF(ISBLANK(Flight!N142),"",Flight!N142)</f>
        <v/>
      </c>
      <c r="E142" s="10">
        <f>Flight!J142</f>
        <v>10668.00000174623</v>
      </c>
      <c r="F142" s="10">
        <f t="shared" si="2"/>
        <v>10668.00000174623</v>
      </c>
      <c r="G142" s="3" t="s">
        <v>117</v>
      </c>
      <c r="H142" s="3" t="s">
        <v>117</v>
      </c>
      <c r="I142" s="3" t="s">
        <v>119</v>
      </c>
      <c r="J142" s="3">
        <v>222</v>
      </c>
      <c r="K142" s="3" t="s">
        <v>118</v>
      </c>
      <c r="L142" s="3" t="s">
        <v>120</v>
      </c>
      <c r="M142" s="3">
        <v>0.5</v>
      </c>
      <c r="N142" s="3" t="b">
        <v>1</v>
      </c>
      <c r="O142" s="3" t="b">
        <v>1</v>
      </c>
    </row>
    <row r="143" spans="1:15" x14ac:dyDescent="0.25">
      <c r="A143" s="3">
        <f>Flight!C143</f>
        <v>9.5404703265442095</v>
      </c>
      <c r="B143" s="3">
        <f>Flight!D143</f>
        <v>93.973520525843611</v>
      </c>
      <c r="C143" s="2">
        <f>Flight!A143</f>
        <v>41705.786805555559</v>
      </c>
      <c r="D143" s="3" t="str">
        <f>IF(ISBLANK(Flight!N143),"",Flight!N143)</f>
        <v/>
      </c>
      <c r="E143" s="10">
        <f>Flight!J143</f>
        <v>10668.00000174623</v>
      </c>
      <c r="F143" s="10">
        <f t="shared" si="2"/>
        <v>10668.00000174623</v>
      </c>
      <c r="G143" s="3" t="s">
        <v>117</v>
      </c>
      <c r="H143" s="3" t="s">
        <v>117</v>
      </c>
      <c r="I143" s="3" t="s">
        <v>119</v>
      </c>
      <c r="J143" s="3">
        <v>222</v>
      </c>
      <c r="K143" s="3" t="s">
        <v>118</v>
      </c>
      <c r="L143" s="3" t="s">
        <v>120</v>
      </c>
      <c r="M143" s="3">
        <v>0.5</v>
      </c>
      <c r="N143" s="3" t="b">
        <v>1</v>
      </c>
      <c r="O143" s="3" t="b">
        <v>1</v>
      </c>
    </row>
    <row r="144" spans="1:15" x14ac:dyDescent="0.25">
      <c r="A144" s="3">
        <f>Flight!C144</f>
        <v>9.4859736879320877</v>
      </c>
      <c r="B144" s="3">
        <f>Flight!D144</f>
        <v>93.855075340210689</v>
      </c>
      <c r="C144" s="2">
        <f>Flight!A144</f>
        <v>41705.787500000006</v>
      </c>
      <c r="D144" s="3" t="str">
        <f>IF(ISBLANK(Flight!N144),"",Flight!N144)</f>
        <v/>
      </c>
      <c r="E144" s="10">
        <f>Flight!J144</f>
        <v>10668.00000174623</v>
      </c>
      <c r="F144" s="10">
        <f t="shared" si="2"/>
        <v>10668.00000174623</v>
      </c>
      <c r="G144" s="3" t="s">
        <v>117</v>
      </c>
      <c r="H144" s="3" t="s">
        <v>117</v>
      </c>
      <c r="I144" s="3" t="s">
        <v>119</v>
      </c>
      <c r="J144" s="3">
        <v>222</v>
      </c>
      <c r="K144" s="3" t="s">
        <v>118</v>
      </c>
      <c r="L144" s="3" t="s">
        <v>120</v>
      </c>
      <c r="M144" s="3">
        <v>0.5</v>
      </c>
      <c r="N144" s="3" t="b">
        <v>1</v>
      </c>
      <c r="O144" s="3" t="b">
        <v>1</v>
      </c>
    </row>
    <row r="145" spans="1:15" x14ac:dyDescent="0.25">
      <c r="A145" s="3">
        <f>Flight!C145</f>
        <v>9.4314771663199064</v>
      </c>
      <c r="B145" s="3">
        <f>Flight!D145</f>
        <v>93.736648923490463</v>
      </c>
      <c r="C145" s="2">
        <f>Flight!A145</f>
        <v>41705.788194444445</v>
      </c>
      <c r="D145" s="3" t="str">
        <f>IF(ISBLANK(Flight!N145),"",Flight!N145)</f>
        <v/>
      </c>
      <c r="E145" s="10">
        <f>Flight!J145</f>
        <v>10668.00000174623</v>
      </c>
      <c r="F145" s="10">
        <f t="shared" si="2"/>
        <v>10668.00000174623</v>
      </c>
      <c r="G145" s="3" t="s">
        <v>117</v>
      </c>
      <c r="H145" s="3" t="s">
        <v>117</v>
      </c>
      <c r="I145" s="3" t="s">
        <v>119</v>
      </c>
      <c r="J145" s="3">
        <v>222</v>
      </c>
      <c r="K145" s="3" t="s">
        <v>118</v>
      </c>
      <c r="L145" s="3" t="s">
        <v>120</v>
      </c>
      <c r="M145" s="3">
        <v>0.5</v>
      </c>
      <c r="N145" s="3" t="b">
        <v>1</v>
      </c>
      <c r="O145" s="3" t="b">
        <v>1</v>
      </c>
    </row>
    <row r="146" spans="1:15" x14ac:dyDescent="0.25">
      <c r="A146" s="3">
        <f>Flight!C146</f>
        <v>9.3769807605282534</v>
      </c>
      <c r="B146" s="3">
        <f>Flight!D146</f>
        <v>93.618241160111637</v>
      </c>
      <c r="C146" s="2">
        <f>Flight!A146</f>
        <v>41705.788888888892</v>
      </c>
      <c r="D146" s="3" t="str">
        <f>IF(ISBLANK(Flight!N146),"",Flight!N146)</f>
        <v/>
      </c>
      <c r="E146" s="10">
        <f>Flight!J146</f>
        <v>10668.00000174623</v>
      </c>
      <c r="F146" s="10">
        <f t="shared" si="2"/>
        <v>10668.00000174623</v>
      </c>
      <c r="G146" s="3" t="s">
        <v>117</v>
      </c>
      <c r="H146" s="3" t="s">
        <v>117</v>
      </c>
      <c r="I146" s="3" t="s">
        <v>119</v>
      </c>
      <c r="J146" s="3">
        <v>222</v>
      </c>
      <c r="K146" s="3" t="s">
        <v>118</v>
      </c>
      <c r="L146" s="3" t="s">
        <v>120</v>
      </c>
      <c r="M146" s="3">
        <v>0.5</v>
      </c>
      <c r="N146" s="3" t="b">
        <v>1</v>
      </c>
      <c r="O146" s="3" t="b">
        <v>1</v>
      </c>
    </row>
    <row r="147" spans="1:15" x14ac:dyDescent="0.25">
      <c r="A147" s="3">
        <f>Flight!C147</f>
        <v>9.32248447109151</v>
      </c>
      <c r="B147" s="3">
        <f>Flight!D147</f>
        <v>93.499851938312972</v>
      </c>
      <c r="C147" s="2">
        <f>Flight!A147</f>
        <v>41705.789583333339</v>
      </c>
      <c r="D147" s="3" t="str">
        <f>IF(ISBLANK(Flight!N147),"",Flight!N147)</f>
        <v/>
      </c>
      <c r="E147" s="10">
        <f>Flight!J147</f>
        <v>10668.00000174623</v>
      </c>
      <c r="F147" s="10">
        <f t="shared" si="2"/>
        <v>10668.00000174623</v>
      </c>
      <c r="G147" s="3" t="s">
        <v>117</v>
      </c>
      <c r="H147" s="3" t="s">
        <v>117</v>
      </c>
      <c r="I147" s="3" t="s">
        <v>119</v>
      </c>
      <c r="J147" s="3">
        <v>222</v>
      </c>
      <c r="K147" s="3" t="s">
        <v>118</v>
      </c>
      <c r="L147" s="3" t="s">
        <v>120</v>
      </c>
      <c r="M147" s="3">
        <v>0.5</v>
      </c>
      <c r="N147" s="3" t="b">
        <v>1</v>
      </c>
      <c r="O147" s="3" t="b">
        <v>1</v>
      </c>
    </row>
    <row r="148" spans="1:15" x14ac:dyDescent="0.25">
      <c r="A148" s="3">
        <f>Flight!C148</f>
        <v>9.2679882985442852</v>
      </c>
      <c r="B148" s="3">
        <f>Flight!D148</f>
        <v>93.381481146419816</v>
      </c>
      <c r="C148" s="2">
        <f>Flight!A148</f>
        <v>41705.790277777778</v>
      </c>
      <c r="D148" s="3" t="str">
        <f>IF(ISBLANK(Flight!N148),"",Flight!N148)</f>
        <v/>
      </c>
      <c r="E148" s="10">
        <f>Flight!J148</f>
        <v>10668.00000174623</v>
      </c>
      <c r="F148" s="10">
        <f t="shared" si="2"/>
        <v>10668.00000174623</v>
      </c>
      <c r="G148" s="3" t="s">
        <v>117</v>
      </c>
      <c r="H148" s="3" t="s">
        <v>117</v>
      </c>
      <c r="I148" s="3" t="s">
        <v>119</v>
      </c>
      <c r="J148" s="3">
        <v>222</v>
      </c>
      <c r="K148" s="3" t="s">
        <v>118</v>
      </c>
      <c r="L148" s="3" t="s">
        <v>120</v>
      </c>
      <c r="M148" s="3">
        <v>0.5</v>
      </c>
      <c r="N148" s="3" t="b">
        <v>1</v>
      </c>
      <c r="O148" s="3" t="b">
        <v>1</v>
      </c>
    </row>
    <row r="149" spans="1:15" x14ac:dyDescent="0.25">
      <c r="A149" s="3">
        <f>Flight!C149</f>
        <v>9.2134922417078631</v>
      </c>
      <c r="B149" s="3">
        <f>Flight!D149</f>
        <v>93.263128669124029</v>
      </c>
      <c r="C149" s="2">
        <f>Flight!A149</f>
        <v>41705.790972222225</v>
      </c>
      <c r="D149" s="3" t="str">
        <f>IF(ISBLANK(Flight!N149),"",Flight!N149)</f>
        <v/>
      </c>
      <c r="E149" s="10">
        <f>Flight!J149</f>
        <v>10668.00000174623</v>
      </c>
      <c r="F149" s="10">
        <f t="shared" si="2"/>
        <v>10668.00000174623</v>
      </c>
      <c r="G149" s="3" t="s">
        <v>117</v>
      </c>
      <c r="H149" s="3" t="s">
        <v>117</v>
      </c>
      <c r="I149" s="3" t="s">
        <v>119</v>
      </c>
      <c r="J149" s="3">
        <v>222</v>
      </c>
      <c r="K149" s="3" t="s">
        <v>118</v>
      </c>
      <c r="L149" s="3" t="s">
        <v>120</v>
      </c>
      <c r="M149" s="3">
        <v>0.5</v>
      </c>
      <c r="N149" s="3" t="b">
        <v>1</v>
      </c>
      <c r="O149" s="3" t="b">
        <v>1</v>
      </c>
    </row>
    <row r="150" spans="1:15" x14ac:dyDescent="0.25">
      <c r="A150" s="3">
        <f>Flight!C150</f>
        <v>9.1589963011173001</v>
      </c>
      <c r="B150" s="3">
        <f>Flight!D150</f>
        <v>93.144794394924119</v>
      </c>
      <c r="C150" s="2">
        <f>Flight!A150</f>
        <v>41705.791666666672</v>
      </c>
      <c r="D150" s="3" t="str">
        <f>IF(ISBLANK(Flight!N150),"",Flight!N150)</f>
        <v/>
      </c>
      <c r="E150" s="10">
        <f>Flight!J150</f>
        <v>10668.00000174623</v>
      </c>
      <c r="F150" s="10">
        <f t="shared" si="2"/>
        <v>10668.00000174623</v>
      </c>
      <c r="G150" s="3" t="s">
        <v>117</v>
      </c>
      <c r="H150" s="3" t="s">
        <v>117</v>
      </c>
      <c r="I150" s="3" t="s">
        <v>119</v>
      </c>
      <c r="J150" s="3">
        <v>222</v>
      </c>
      <c r="K150" s="3" t="s">
        <v>118</v>
      </c>
      <c r="L150" s="3" t="s">
        <v>120</v>
      </c>
      <c r="M150" s="3">
        <v>0.5</v>
      </c>
      <c r="N150" s="3" t="b">
        <v>1</v>
      </c>
      <c r="O150" s="3" t="b">
        <v>1</v>
      </c>
    </row>
    <row r="151" spans="1:15" x14ac:dyDescent="0.25">
      <c r="A151" s="3">
        <f>Flight!C151</f>
        <v>9.1045004773078801</v>
      </c>
      <c r="B151" s="3">
        <f>Flight!D151</f>
        <v>93.026478212403489</v>
      </c>
      <c r="C151" s="2">
        <f>Flight!A151</f>
        <v>41705.792361111111</v>
      </c>
      <c r="D151" s="3" t="str">
        <f>IF(ISBLANK(Flight!N151),"",Flight!N151)</f>
        <v/>
      </c>
      <c r="E151" s="10">
        <f>Flight!J151</f>
        <v>10668.00000174623</v>
      </c>
      <c r="F151" s="10">
        <f t="shared" si="2"/>
        <v>10668.00000174623</v>
      </c>
      <c r="G151" s="3" t="s">
        <v>117</v>
      </c>
      <c r="H151" s="3" t="s">
        <v>117</v>
      </c>
      <c r="I151" s="3" t="s">
        <v>119</v>
      </c>
      <c r="J151" s="3">
        <v>222</v>
      </c>
      <c r="K151" s="3" t="s">
        <v>118</v>
      </c>
      <c r="L151" s="3" t="s">
        <v>120</v>
      </c>
      <c r="M151" s="3">
        <v>0.5</v>
      </c>
      <c r="N151" s="3" t="b">
        <v>1</v>
      </c>
      <c r="O151" s="3" t="b">
        <v>1</v>
      </c>
    </row>
    <row r="152" spans="1:15" x14ac:dyDescent="0.25">
      <c r="A152" s="3">
        <f>Flight!C152</f>
        <v>9.0500047691015837</v>
      </c>
      <c r="B152" s="3">
        <f>Flight!D152</f>
        <v>92.908180006512097</v>
      </c>
      <c r="C152" s="2">
        <f>Flight!A152</f>
        <v>41705.793055555558</v>
      </c>
      <c r="D152" s="3" t="str">
        <f>IF(ISBLANK(Flight!N152),"",Flight!N152)</f>
        <v/>
      </c>
      <c r="E152" s="10">
        <f>Flight!J152</f>
        <v>10668.00000174623</v>
      </c>
      <c r="F152" s="10">
        <f t="shared" si="2"/>
        <v>10668.00000174623</v>
      </c>
      <c r="G152" s="3" t="s">
        <v>117</v>
      </c>
      <c r="H152" s="3" t="s">
        <v>117</v>
      </c>
      <c r="I152" s="3" t="s">
        <v>119</v>
      </c>
      <c r="J152" s="3">
        <v>222</v>
      </c>
      <c r="K152" s="3" t="s">
        <v>118</v>
      </c>
      <c r="L152" s="3" t="s">
        <v>120</v>
      </c>
      <c r="M152" s="3">
        <v>0.5</v>
      </c>
      <c r="N152" s="3" t="b">
        <v>1</v>
      </c>
      <c r="O152" s="3" t="b">
        <v>1</v>
      </c>
    </row>
    <row r="153" spans="1:15" x14ac:dyDescent="0.25">
      <c r="A153" s="3">
        <f>Flight!C153</f>
        <v>8.995509177034144</v>
      </c>
      <c r="B153" s="3">
        <f>Flight!D153</f>
        <v>92.78989966600318</v>
      </c>
      <c r="C153" s="2">
        <f>Flight!A153</f>
        <v>41705.793750000004</v>
      </c>
      <c r="D153" s="3" t="str">
        <f>IF(ISBLANK(Flight!N153),"",Flight!N153)</f>
        <v/>
      </c>
      <c r="E153" s="10">
        <f>Flight!J153</f>
        <v>10668.00000174623</v>
      </c>
      <c r="F153" s="10">
        <f t="shared" si="2"/>
        <v>10668.00000174623</v>
      </c>
      <c r="G153" s="3" t="s">
        <v>117</v>
      </c>
      <c r="H153" s="3" t="s">
        <v>117</v>
      </c>
      <c r="I153" s="3" t="s">
        <v>119</v>
      </c>
      <c r="J153" s="3">
        <v>222</v>
      </c>
      <c r="K153" s="3" t="s">
        <v>118</v>
      </c>
      <c r="L153" s="3" t="s">
        <v>120</v>
      </c>
      <c r="M153" s="3">
        <v>0.5</v>
      </c>
      <c r="N153" s="3" t="b">
        <v>1</v>
      </c>
      <c r="O153" s="3" t="b">
        <v>1</v>
      </c>
    </row>
    <row r="154" spans="1:15" x14ac:dyDescent="0.25">
      <c r="A154" s="3">
        <f>Flight!C154</f>
        <v>8.941013701641511</v>
      </c>
      <c r="B154" s="3">
        <f>Flight!D154</f>
        <v>92.671637079713207</v>
      </c>
      <c r="C154" s="2">
        <f>Flight!A154</f>
        <v>41705.794444444444</v>
      </c>
      <c r="D154" s="3" t="str">
        <f>IF(ISBLANK(Flight!N154),"",Flight!N154)</f>
        <v/>
      </c>
      <c r="E154" s="10">
        <f>Flight!J154</f>
        <v>10668.00000174623</v>
      </c>
      <c r="F154" s="10">
        <f t="shared" si="2"/>
        <v>10668.00000174623</v>
      </c>
      <c r="G154" s="3" t="s">
        <v>117</v>
      </c>
      <c r="H154" s="3" t="s">
        <v>117</v>
      </c>
      <c r="I154" s="3" t="s">
        <v>119</v>
      </c>
      <c r="J154" s="3">
        <v>222</v>
      </c>
      <c r="K154" s="3" t="s">
        <v>118</v>
      </c>
      <c r="L154" s="3" t="s">
        <v>120</v>
      </c>
      <c r="M154" s="3">
        <v>0.5</v>
      </c>
      <c r="N154" s="3" t="b">
        <v>1</v>
      </c>
      <c r="O154" s="3" t="b">
        <v>1</v>
      </c>
    </row>
    <row r="155" spans="1:15" x14ac:dyDescent="0.25">
      <c r="A155" s="3">
        <f>Flight!C155</f>
        <v>8.8865183417463598</v>
      </c>
      <c r="B155" s="3">
        <f>Flight!D155</f>
        <v>92.553392132845204</v>
      </c>
      <c r="C155" s="2">
        <f>Flight!A155</f>
        <v>41705.795138888891</v>
      </c>
      <c r="D155" s="3" t="str">
        <f>IF(ISBLANK(Flight!N155),"",Flight!N155)</f>
        <v/>
      </c>
      <c r="E155" s="10">
        <f>Flight!J155</f>
        <v>10668.00000174623</v>
      </c>
      <c r="F155" s="10">
        <f t="shared" si="2"/>
        <v>10668.00000174623</v>
      </c>
      <c r="G155" s="3" t="s">
        <v>117</v>
      </c>
      <c r="H155" s="3" t="s">
        <v>117</v>
      </c>
      <c r="I155" s="3" t="s">
        <v>119</v>
      </c>
      <c r="J155" s="3">
        <v>222</v>
      </c>
      <c r="K155" s="3" t="s">
        <v>118</v>
      </c>
      <c r="L155" s="3" t="s">
        <v>120</v>
      </c>
      <c r="M155" s="3">
        <v>0.5</v>
      </c>
      <c r="N155" s="3" t="b">
        <v>1</v>
      </c>
      <c r="O155" s="3" t="b">
        <v>1</v>
      </c>
    </row>
    <row r="156" spans="1:15" x14ac:dyDescent="0.25">
      <c r="A156" s="3">
        <f>Flight!C156</f>
        <v>8.8320230978850951</v>
      </c>
      <c r="B156" s="3">
        <f>Flight!D156</f>
        <v>92.43516471440212</v>
      </c>
      <c r="C156" s="2">
        <f>Flight!A156</f>
        <v>41705.795833333337</v>
      </c>
      <c r="D156" s="3" t="str">
        <f>IF(ISBLANK(Flight!N156),"",Flight!N156)</f>
        <v/>
      </c>
      <c r="E156" s="10">
        <f>Flight!J156</f>
        <v>10668.00000174623</v>
      </c>
      <c r="F156" s="10">
        <f t="shared" si="2"/>
        <v>10668.00000174623</v>
      </c>
      <c r="G156" s="3" t="s">
        <v>117</v>
      </c>
      <c r="H156" s="3" t="s">
        <v>117</v>
      </c>
      <c r="I156" s="3" t="s">
        <v>119</v>
      </c>
      <c r="J156" s="3">
        <v>222</v>
      </c>
      <c r="K156" s="3" t="s">
        <v>118</v>
      </c>
      <c r="L156" s="3" t="s">
        <v>120</v>
      </c>
      <c r="M156" s="3">
        <v>0.5</v>
      </c>
      <c r="N156" s="3" t="b">
        <v>1</v>
      </c>
      <c r="O156" s="3" t="b">
        <v>1</v>
      </c>
    </row>
    <row r="157" spans="1:15" x14ac:dyDescent="0.25">
      <c r="A157" s="3">
        <f>Flight!C157</f>
        <v>8.7775279705943419</v>
      </c>
      <c r="B157" s="3">
        <f>Flight!D157</f>
        <v>92.316954713468533</v>
      </c>
      <c r="C157" s="2">
        <f>Flight!A157</f>
        <v>41705.796527777777</v>
      </c>
      <c r="D157" s="3" t="str">
        <f>IF(ISBLANK(Flight!N157),"",Flight!N157)</f>
        <v/>
      </c>
      <c r="E157" s="10">
        <f>Flight!J157</f>
        <v>10668.00000174623</v>
      </c>
      <c r="F157" s="10">
        <f t="shared" si="2"/>
        <v>10668.00000174623</v>
      </c>
      <c r="G157" s="3" t="s">
        <v>117</v>
      </c>
      <c r="H157" s="3" t="s">
        <v>117</v>
      </c>
      <c r="I157" s="3" t="s">
        <v>119</v>
      </c>
      <c r="J157" s="3">
        <v>222</v>
      </c>
      <c r="K157" s="3" t="s">
        <v>118</v>
      </c>
      <c r="L157" s="3" t="s">
        <v>120</v>
      </c>
      <c r="M157" s="3">
        <v>0.5</v>
      </c>
      <c r="N157" s="3" t="b">
        <v>1</v>
      </c>
      <c r="O157" s="3" t="b">
        <v>1</v>
      </c>
    </row>
    <row r="158" spans="1:15" x14ac:dyDescent="0.25">
      <c r="A158" s="3">
        <f>Flight!C158</f>
        <v>8.5938999999999997</v>
      </c>
      <c r="B158" s="3">
        <f>Flight!D158</f>
        <v>91.997200000000007</v>
      </c>
      <c r="C158" s="2">
        <f>Flight!A158</f>
        <v>41705.797222222223</v>
      </c>
      <c r="D158" s="3" t="str">
        <f>IF(ISBLANK(Flight!N158),"",Flight!N158)</f>
        <v>LAGOG 2065km tot 294km past IGRIX</v>
      </c>
      <c r="E158" s="10">
        <f>Flight!J158</f>
        <v>10668.00000174623</v>
      </c>
      <c r="F158" s="10">
        <f t="shared" si="2"/>
        <v>10668.00000174623</v>
      </c>
      <c r="G158" s="3" t="s">
        <v>117</v>
      </c>
      <c r="H158" s="3" t="s">
        <v>117</v>
      </c>
      <c r="I158" s="3" t="s">
        <v>119</v>
      </c>
      <c r="J158" s="3">
        <v>222</v>
      </c>
      <c r="K158" s="3" t="s">
        <v>118</v>
      </c>
      <c r="L158" s="3" t="s">
        <v>120</v>
      </c>
      <c r="M158" s="3">
        <v>0.5</v>
      </c>
      <c r="N158" s="3" t="b">
        <v>1</v>
      </c>
      <c r="O158" s="3" t="b">
        <v>1</v>
      </c>
    </row>
    <row r="159" spans="1:15" x14ac:dyDescent="0.25">
      <c r="A159" s="3">
        <f>Flight!C159</f>
        <v>8.5381376354465708</v>
      </c>
      <c r="B159" s="3">
        <f>Flight!D159</f>
        <v>91.876317858706159</v>
      </c>
      <c r="C159" s="2">
        <f>Flight!A159</f>
        <v>41705.79791666667</v>
      </c>
      <c r="D159" s="3" t="str">
        <f>IF(ISBLANK(Flight!N159),"",Flight!N159)</f>
        <v>to trench initial bearing 170.5 FB 168.5 5028km</v>
      </c>
      <c r="E159" s="10">
        <f>Flight!J159</f>
        <v>10668.00000174623</v>
      </c>
      <c r="F159" s="10">
        <f t="shared" si="2"/>
        <v>10668.00000174623</v>
      </c>
      <c r="G159" s="3" t="s">
        <v>117</v>
      </c>
      <c r="H159" s="3" t="s">
        <v>117</v>
      </c>
      <c r="I159" s="3" t="s">
        <v>119</v>
      </c>
      <c r="J159" s="3">
        <v>222</v>
      </c>
      <c r="K159" s="3" t="s">
        <v>118</v>
      </c>
      <c r="L159" s="3" t="s">
        <v>120</v>
      </c>
      <c r="M159" s="3">
        <v>0.5</v>
      </c>
      <c r="N159" s="3" t="b">
        <v>1</v>
      </c>
      <c r="O159" s="3" t="b">
        <v>1</v>
      </c>
    </row>
    <row r="160" spans="1:15" x14ac:dyDescent="0.25">
      <c r="A160" s="3">
        <f>Flight!C160</f>
        <v>8.4088384890506696</v>
      </c>
      <c r="B160" s="3">
        <f>Flight!D160</f>
        <v>91.902672254528881</v>
      </c>
      <c r="C160" s="2">
        <f>Flight!A160</f>
        <v>41705.798611111117</v>
      </c>
      <c r="D160" s="3" t="str">
        <f>IF(ISBLANK(Flight!N160),"",Flight!N160)</f>
        <v/>
      </c>
      <c r="E160" s="10">
        <f>Flight!J160</f>
        <v>10668.00000174623</v>
      </c>
      <c r="F160" s="10">
        <f t="shared" si="2"/>
        <v>10668.00000174623</v>
      </c>
      <c r="G160" s="3" t="s">
        <v>117</v>
      </c>
      <c r="H160" s="3" t="s">
        <v>117</v>
      </c>
      <c r="I160" s="3" t="s">
        <v>119</v>
      </c>
      <c r="J160" s="3">
        <v>222</v>
      </c>
      <c r="K160" s="3" t="s">
        <v>118</v>
      </c>
      <c r="L160" s="3" t="s">
        <v>120</v>
      </c>
      <c r="M160" s="3">
        <v>0.5</v>
      </c>
      <c r="N160" s="3" t="b">
        <v>1</v>
      </c>
      <c r="O160" s="3" t="b">
        <v>1</v>
      </c>
    </row>
    <row r="161" spans="1:15" x14ac:dyDescent="0.25">
      <c r="A161" s="3">
        <f>Flight!C161</f>
        <v>8.2795393576830794</v>
      </c>
      <c r="B161" s="3">
        <f>Flight!D161</f>
        <v>91.92901792836831</v>
      </c>
      <c r="C161" s="2">
        <f>Flight!A161</f>
        <v>41705.799305555556</v>
      </c>
      <c r="D161" s="3" t="str">
        <f>IF(ISBLANK(Flight!N161),"",Flight!N161)</f>
        <v>Second automated ping</v>
      </c>
      <c r="E161" s="10">
        <f>Flight!J161</f>
        <v>10668.00000174623</v>
      </c>
      <c r="F161" s="10">
        <f t="shared" si="2"/>
        <v>10668.00000174623</v>
      </c>
      <c r="G161" s="3" t="s">
        <v>117</v>
      </c>
      <c r="H161" s="3" t="s">
        <v>117</v>
      </c>
      <c r="I161" s="3" t="s">
        <v>119</v>
      </c>
      <c r="J161" s="3">
        <v>222</v>
      </c>
      <c r="K161" s="3" t="s">
        <v>118</v>
      </c>
      <c r="L161" s="3" t="s">
        <v>120</v>
      </c>
      <c r="M161" s="3">
        <v>0.5</v>
      </c>
      <c r="N161" s="3" t="b">
        <v>1</v>
      </c>
      <c r="O161" s="3" t="b">
        <v>1</v>
      </c>
    </row>
    <row r="162" spans="1:15" x14ac:dyDescent="0.25">
      <c r="A162" s="3">
        <f>Flight!C162</f>
        <v>8.1502402386253685</v>
      </c>
      <c r="B162" s="3">
        <f>Flight!D162</f>
        <v>91.955355020629995</v>
      </c>
      <c r="C162" s="2">
        <f>Flight!A162</f>
        <v>41705.800000000003</v>
      </c>
      <c r="D162" s="3" t="str">
        <f>IF(ISBLANK(Flight!N162),"",Flight!N162)</f>
        <v/>
      </c>
      <c r="E162" s="10">
        <f>Flight!J162</f>
        <v>10668.00000174623</v>
      </c>
      <c r="F162" s="10">
        <f t="shared" si="2"/>
        <v>10668.00000174623</v>
      </c>
      <c r="G162" s="3" t="s">
        <v>117</v>
      </c>
      <c r="H162" s="3" t="s">
        <v>117</v>
      </c>
      <c r="I162" s="3" t="s">
        <v>119</v>
      </c>
      <c r="J162" s="3">
        <v>222</v>
      </c>
      <c r="K162" s="3" t="s">
        <v>118</v>
      </c>
      <c r="L162" s="3" t="s">
        <v>120</v>
      </c>
      <c r="M162" s="3">
        <v>0.5</v>
      </c>
      <c r="N162" s="3" t="b">
        <v>1</v>
      </c>
      <c r="O162" s="3" t="b">
        <v>1</v>
      </c>
    </row>
    <row r="163" spans="1:15" x14ac:dyDescent="0.25">
      <c r="A163" s="3">
        <f>Flight!C163</f>
        <v>7.7623379402932118</v>
      </c>
      <c r="B163" s="3">
        <f>Flight!D163</f>
        <v>92.034291034626605</v>
      </c>
      <c r="C163" s="2">
        <f>Flight!A163</f>
        <v>41705.802083333336</v>
      </c>
      <c r="D163" s="3" t="str">
        <f>IF(ISBLANK(Flight!N163),"",Flight!N163)</f>
        <v>Change to 5 min intervals</v>
      </c>
      <c r="E163" s="10">
        <f>Flight!J163</f>
        <v>10668.00000174623</v>
      </c>
      <c r="F163" s="10">
        <f t="shared" si="2"/>
        <v>10668.00000174623</v>
      </c>
      <c r="G163" s="3" t="s">
        <v>117</v>
      </c>
      <c r="H163" s="3" t="s">
        <v>117</v>
      </c>
      <c r="I163" s="3" t="s">
        <v>119</v>
      </c>
      <c r="J163" s="3">
        <v>222</v>
      </c>
      <c r="K163" s="3" t="s">
        <v>118</v>
      </c>
      <c r="L163" s="3" t="s">
        <v>120</v>
      </c>
      <c r="M163" s="3">
        <v>0.5</v>
      </c>
      <c r="N163" s="3" t="b">
        <v>1</v>
      </c>
      <c r="O163" s="3" t="b">
        <v>1</v>
      </c>
    </row>
    <row r="164" spans="1:15" x14ac:dyDescent="0.25">
      <c r="A164" s="3">
        <f>Flight!C164</f>
        <v>7.1158270132204962</v>
      </c>
      <c r="B164" s="3">
        <f>Flight!D164</f>
        <v>92.165655584191356</v>
      </c>
      <c r="C164" s="2">
        <f>Flight!A164</f>
        <v>41705.805555555555</v>
      </c>
      <c r="D164" s="3" t="str">
        <f>IF(ISBLANK(Flight!N164),"",Flight!N164)</f>
        <v/>
      </c>
      <c r="E164" s="10">
        <f>Flight!J164</f>
        <v>10668.00000174623</v>
      </c>
      <c r="F164" s="10">
        <f t="shared" si="2"/>
        <v>10668.00000174623</v>
      </c>
      <c r="G164" s="3" t="s">
        <v>117</v>
      </c>
      <c r="H164" s="3" t="s">
        <v>117</v>
      </c>
      <c r="I164" s="3" t="s">
        <v>119</v>
      </c>
      <c r="J164" s="3">
        <v>222</v>
      </c>
      <c r="K164" s="3" t="s">
        <v>118</v>
      </c>
      <c r="L164" s="3" t="s">
        <v>120</v>
      </c>
      <c r="M164" s="3">
        <v>0.5</v>
      </c>
      <c r="N164" s="3" t="b">
        <v>1</v>
      </c>
      <c r="O164" s="3" t="b">
        <v>1</v>
      </c>
    </row>
    <row r="165" spans="1:15" x14ac:dyDescent="0.25">
      <c r="A165" s="3">
        <f>Flight!C165</f>
        <v>6.469317777658385</v>
      </c>
      <c r="B165" s="3">
        <f>Flight!D165</f>
        <v>92.296843694928015</v>
      </c>
      <c r="C165" s="2">
        <f>Flight!A165</f>
        <v>41705.809027777803</v>
      </c>
      <c r="D165" s="3" t="str">
        <f>IF(ISBLANK(Flight!N165),"",Flight!N165)</f>
        <v/>
      </c>
      <c r="E165" s="10">
        <f>Flight!J165</f>
        <v>10668.00000174623</v>
      </c>
      <c r="F165" s="10">
        <f t="shared" si="2"/>
        <v>10668.00000174623</v>
      </c>
      <c r="G165" s="3" t="s">
        <v>117</v>
      </c>
      <c r="H165" s="3" t="s">
        <v>117</v>
      </c>
      <c r="I165" s="3" t="s">
        <v>119</v>
      </c>
      <c r="J165" s="3">
        <v>222</v>
      </c>
      <c r="K165" s="3" t="s">
        <v>118</v>
      </c>
      <c r="L165" s="3" t="s">
        <v>120</v>
      </c>
      <c r="M165" s="3">
        <v>0.5</v>
      </c>
      <c r="N165" s="3" t="b">
        <v>1</v>
      </c>
      <c r="O165" s="3" t="b">
        <v>1</v>
      </c>
    </row>
    <row r="166" spans="1:15" x14ac:dyDescent="0.25">
      <c r="A166" s="3">
        <f>Flight!C166</f>
        <v>5.822810244167953</v>
      </c>
      <c r="B166" s="3">
        <f>Flight!D166</f>
        <v>92.427872497892793</v>
      </c>
      <c r="C166" s="2">
        <f>Flight!A166</f>
        <v>41705.8125</v>
      </c>
      <c r="D166" s="3" t="str">
        <f>IF(ISBLANK(Flight!N166),"",Flight!N166)</f>
        <v/>
      </c>
      <c r="E166" s="10">
        <f>Flight!J166</f>
        <v>10668.00000174623</v>
      </c>
      <c r="F166" s="10">
        <f t="shared" si="2"/>
        <v>10668.00000174623</v>
      </c>
      <c r="G166" s="3" t="s">
        <v>117</v>
      </c>
      <c r="H166" s="3" t="s">
        <v>117</v>
      </c>
      <c r="I166" s="3" t="s">
        <v>119</v>
      </c>
      <c r="J166" s="3">
        <v>222</v>
      </c>
      <c r="K166" s="3" t="s">
        <v>118</v>
      </c>
      <c r="L166" s="3" t="s">
        <v>120</v>
      </c>
      <c r="M166" s="3">
        <v>0.5</v>
      </c>
      <c r="N166" s="3" t="b">
        <v>1</v>
      </c>
      <c r="O166" s="3" t="b">
        <v>1</v>
      </c>
    </row>
    <row r="167" spans="1:15" x14ac:dyDescent="0.25">
      <c r="A167" s="3">
        <f>Flight!C167</f>
        <v>5.1763043993702995</v>
      </c>
      <c r="B167" s="3">
        <f>Flight!D167</f>
        <v>92.558759026106671</v>
      </c>
      <c r="C167" s="2">
        <f>Flight!A167</f>
        <v>41705.815972222197</v>
      </c>
      <c r="D167" s="3" t="str">
        <f>IF(ISBLANK(Flight!N167),"",Flight!N167)</f>
        <v/>
      </c>
      <c r="E167" s="10">
        <f>Flight!J167</f>
        <v>10668.00000174623</v>
      </c>
      <c r="F167" s="10">
        <f t="shared" si="2"/>
        <v>10668.00000174623</v>
      </c>
      <c r="G167" s="3" t="s">
        <v>117</v>
      </c>
      <c r="H167" s="3" t="s">
        <v>117</v>
      </c>
      <c r="I167" s="3" t="s">
        <v>119</v>
      </c>
      <c r="J167" s="3">
        <v>222</v>
      </c>
      <c r="K167" s="3" t="s">
        <v>118</v>
      </c>
      <c r="L167" s="3" t="s">
        <v>120</v>
      </c>
      <c r="M167" s="3">
        <v>0.5</v>
      </c>
      <c r="N167" s="3" t="b">
        <v>1</v>
      </c>
      <c r="O167" s="3" t="b">
        <v>1</v>
      </c>
    </row>
    <row r="168" spans="1:15" x14ac:dyDescent="0.25">
      <c r="A168" s="3">
        <f>Flight!C168</f>
        <v>4.5298002384573168</v>
      </c>
      <c r="B168" s="3">
        <f>Flight!D168</f>
        <v>92.689520219210266</v>
      </c>
      <c r="C168" s="2">
        <f>Flight!A168</f>
        <v>41705.819444444402</v>
      </c>
      <c r="D168" s="3" t="str">
        <f>IF(ISBLANK(Flight!N168),"",Flight!N168)</f>
        <v>BFO point</v>
      </c>
      <c r="E168" s="10">
        <f>Flight!J168</f>
        <v>10668.00000174623</v>
      </c>
      <c r="F168" s="10">
        <f t="shared" si="2"/>
        <v>10668.00000174623</v>
      </c>
      <c r="G168" s="3" t="s">
        <v>117</v>
      </c>
      <c r="H168" s="3" t="s">
        <v>117</v>
      </c>
      <c r="I168" s="3" t="s">
        <v>119</v>
      </c>
      <c r="J168" s="3">
        <v>222</v>
      </c>
      <c r="K168" s="3" t="s">
        <v>118</v>
      </c>
      <c r="L168" s="3" t="s">
        <v>120</v>
      </c>
      <c r="M168" s="3">
        <v>0.5</v>
      </c>
      <c r="N168" s="3" t="b">
        <v>1</v>
      </c>
      <c r="O168" s="3" t="b">
        <v>1</v>
      </c>
    </row>
    <row r="169" spans="1:15" x14ac:dyDescent="0.25">
      <c r="A169" s="3">
        <f>Flight!C169</f>
        <v>3.8832977611236825</v>
      </c>
      <c r="B169" s="3">
        <f>Flight!D169</f>
        <v>92.820172935397267</v>
      </c>
      <c r="C169" s="2">
        <f>Flight!A169</f>
        <v>41705.822916666599</v>
      </c>
      <c r="D169" s="3" t="str">
        <f>IF(ISBLANK(Flight!N169),"",Flight!N169)</f>
        <v/>
      </c>
      <c r="E169" s="10">
        <f>Flight!J169</f>
        <v>10668.00000174623</v>
      </c>
      <c r="F169" s="10">
        <f t="shared" si="2"/>
        <v>10668.00000174623</v>
      </c>
      <c r="G169" s="3" t="s">
        <v>117</v>
      </c>
      <c r="H169" s="3" t="s">
        <v>117</v>
      </c>
      <c r="I169" s="3" t="s">
        <v>119</v>
      </c>
      <c r="J169" s="3">
        <v>222</v>
      </c>
      <c r="K169" s="3" t="s">
        <v>118</v>
      </c>
      <c r="L169" s="3" t="s">
        <v>120</v>
      </c>
      <c r="M169" s="3">
        <v>0.5</v>
      </c>
      <c r="N169" s="3" t="b">
        <v>1</v>
      </c>
      <c r="O169" s="3" t="b">
        <v>1</v>
      </c>
    </row>
    <row r="170" spans="1:15" x14ac:dyDescent="0.25">
      <c r="A170" s="3">
        <f>Flight!C170</f>
        <v>3.236796944468741</v>
      </c>
      <c r="B170" s="3">
        <f>Flight!D170</f>
        <v>92.950733967862789</v>
      </c>
      <c r="C170" s="2">
        <f>Flight!A170</f>
        <v>41705.826388888898</v>
      </c>
      <c r="D170" s="3" t="str">
        <f>IF(ISBLANK(Flight!N170),"",Flight!N170)</f>
        <v/>
      </c>
      <c r="E170" s="10">
        <f>Flight!J170</f>
        <v>10668.00000174623</v>
      </c>
      <c r="F170" s="10">
        <f t="shared" si="2"/>
        <v>10668.00000174623</v>
      </c>
      <c r="G170" s="3" t="s">
        <v>117</v>
      </c>
      <c r="H170" s="3" t="s">
        <v>117</v>
      </c>
      <c r="I170" s="3" t="s">
        <v>119</v>
      </c>
      <c r="J170" s="3">
        <v>222</v>
      </c>
      <c r="K170" s="3" t="s">
        <v>118</v>
      </c>
      <c r="L170" s="3" t="s">
        <v>120</v>
      </c>
      <c r="M170" s="3">
        <v>0.5</v>
      </c>
      <c r="N170" s="3" t="b">
        <v>1</v>
      </c>
      <c r="O170" s="3" t="b">
        <v>1</v>
      </c>
    </row>
    <row r="171" spans="1:15" x14ac:dyDescent="0.25">
      <c r="A171" s="3">
        <f>Flight!C171</f>
        <v>2.5902978229239673</v>
      </c>
      <c r="B171" s="3">
        <f>Flight!D171</f>
        <v>93.081220039536589</v>
      </c>
      <c r="C171" s="2">
        <f>Flight!A171</f>
        <v>41705.829861111102</v>
      </c>
      <c r="D171" s="3" t="str">
        <f>IF(ISBLANK(Flight!N171),"",Flight!N171)</f>
        <v/>
      </c>
      <c r="E171" s="10">
        <f>Flight!J171</f>
        <v>10668.00000174623</v>
      </c>
      <c r="F171" s="10">
        <f t="shared" si="2"/>
        <v>10668.00000174623</v>
      </c>
      <c r="G171" s="3" t="s">
        <v>117</v>
      </c>
      <c r="H171" s="3" t="s">
        <v>117</v>
      </c>
      <c r="I171" s="3" t="s">
        <v>119</v>
      </c>
      <c r="J171" s="3">
        <v>222</v>
      </c>
      <c r="K171" s="3" t="s">
        <v>118</v>
      </c>
      <c r="L171" s="3" t="s">
        <v>120</v>
      </c>
      <c r="M171" s="3">
        <v>0.5</v>
      </c>
      <c r="N171" s="3" t="b">
        <v>1</v>
      </c>
      <c r="O171" s="3" t="b">
        <v>1</v>
      </c>
    </row>
    <row r="172" spans="1:15" x14ac:dyDescent="0.25">
      <c r="A172" s="3">
        <f>Flight!C172</f>
        <v>1.9438003785161919</v>
      </c>
      <c r="B172" s="3">
        <f>Flight!D172</f>
        <v>93.211647836011849</v>
      </c>
      <c r="C172" s="2">
        <f>Flight!A172</f>
        <v>41705.833333333299</v>
      </c>
      <c r="D172" s="3" t="str">
        <f>IF(ISBLANK(Flight!N172),"",Flight!N172)</f>
        <v/>
      </c>
      <c r="E172" s="10">
        <f>Flight!J172</f>
        <v>10668.00000174623</v>
      </c>
      <c r="F172" s="10">
        <f t="shared" si="2"/>
        <v>10668.00000174623</v>
      </c>
      <c r="G172" s="3" t="s">
        <v>117</v>
      </c>
      <c r="H172" s="3" t="s">
        <v>117</v>
      </c>
      <c r="I172" s="3" t="s">
        <v>119</v>
      </c>
      <c r="J172" s="3">
        <v>222</v>
      </c>
      <c r="K172" s="3" t="s">
        <v>118</v>
      </c>
      <c r="L172" s="3" t="s">
        <v>120</v>
      </c>
      <c r="M172" s="3">
        <v>0.5</v>
      </c>
      <c r="N172" s="3" t="b">
        <v>1</v>
      </c>
      <c r="O172" s="3" t="b">
        <v>1</v>
      </c>
    </row>
    <row r="173" spans="1:15" x14ac:dyDescent="0.25">
      <c r="A173" s="3">
        <f>Flight!C173</f>
        <v>1.2973046086032929</v>
      </c>
      <c r="B173" s="3">
        <f>Flight!D173</f>
        <v>93.342034002568923</v>
      </c>
      <c r="C173" s="2">
        <f>Flight!A173</f>
        <v>41705.836805555497</v>
      </c>
      <c r="D173" s="3" t="str">
        <f>IF(ISBLANK(Flight!N173),"",Flight!N173)</f>
        <v/>
      </c>
      <c r="E173" s="10">
        <f>Flight!J173</f>
        <v>10668.00000174623</v>
      </c>
      <c r="F173" s="10">
        <f t="shared" si="2"/>
        <v>10668.00000174623</v>
      </c>
      <c r="G173" s="3" t="s">
        <v>117</v>
      </c>
      <c r="H173" s="3" t="s">
        <v>117</v>
      </c>
      <c r="I173" s="3" t="s">
        <v>119</v>
      </c>
      <c r="J173" s="3">
        <v>222</v>
      </c>
      <c r="K173" s="3" t="s">
        <v>118</v>
      </c>
      <c r="L173" s="3" t="s">
        <v>120</v>
      </c>
      <c r="M173" s="3">
        <v>0.5</v>
      </c>
      <c r="N173" s="3" t="b">
        <v>1</v>
      </c>
      <c r="O173" s="3" t="b">
        <v>1</v>
      </c>
    </row>
    <row r="174" spans="1:15" x14ac:dyDescent="0.25">
      <c r="A174" s="3">
        <f>Flight!C174</f>
        <v>0.65081051097064291</v>
      </c>
      <c r="B174" s="3">
        <f>Flight!D174</f>
        <v>93.472395157827577</v>
      </c>
      <c r="C174" s="2">
        <f>Flight!A174</f>
        <v>41705.840277777701</v>
      </c>
      <c r="D174" s="3" t="str">
        <f>IF(ISBLANK(Flight!N174),"",Flight!N174)</f>
        <v/>
      </c>
      <c r="E174" s="10">
        <f>Flight!J174</f>
        <v>10668.00000174623</v>
      </c>
      <c r="F174" s="10">
        <f t="shared" si="2"/>
        <v>10668.00000174623</v>
      </c>
      <c r="G174" s="3" t="s">
        <v>117</v>
      </c>
      <c r="H174" s="3" t="s">
        <v>117</v>
      </c>
      <c r="I174" s="3" t="s">
        <v>119</v>
      </c>
      <c r="J174" s="3">
        <v>222</v>
      </c>
      <c r="K174" s="3" t="s">
        <v>118</v>
      </c>
      <c r="L174" s="3" t="s">
        <v>120</v>
      </c>
      <c r="M174" s="3">
        <v>0.5</v>
      </c>
      <c r="N174" s="3" t="b">
        <v>1</v>
      </c>
      <c r="O174" s="3" t="b">
        <v>1</v>
      </c>
    </row>
    <row r="175" spans="1:15" x14ac:dyDescent="0.25">
      <c r="A175" s="3">
        <f>Flight!C175</f>
        <v>4.3180689284136224E-3</v>
      </c>
      <c r="B175" s="3">
        <f>Flight!D175</f>
        <v>93.602747907353063</v>
      </c>
      <c r="C175" s="2">
        <f>Flight!A175</f>
        <v>41705.84375</v>
      </c>
      <c r="D175" s="3" t="str">
        <f>IF(ISBLANK(Flight!N175),"",Flight!N175)</f>
        <v/>
      </c>
      <c r="E175" s="10">
        <f>Flight!J175</f>
        <v>10668.00000174623</v>
      </c>
      <c r="F175" s="10">
        <f t="shared" si="2"/>
        <v>10668.00000174623</v>
      </c>
      <c r="G175" s="3" t="s">
        <v>117</v>
      </c>
      <c r="H175" s="3" t="s">
        <v>117</v>
      </c>
      <c r="I175" s="3" t="s">
        <v>119</v>
      </c>
      <c r="J175" s="3">
        <v>222</v>
      </c>
      <c r="K175" s="3" t="s">
        <v>118</v>
      </c>
      <c r="L175" s="3" t="s">
        <v>120</v>
      </c>
      <c r="M175" s="3">
        <v>0.5</v>
      </c>
      <c r="N175" s="3" t="b">
        <v>1</v>
      </c>
      <c r="O175" s="3" t="b">
        <v>1</v>
      </c>
    </row>
    <row r="176" spans="1:15" x14ac:dyDescent="0.25">
      <c r="A176" s="3">
        <f>Flight!C176</f>
        <v>-0.64217268095335189</v>
      </c>
      <c r="B176" s="3">
        <f>Flight!D176</f>
        <v>93.733108840575468</v>
      </c>
      <c r="C176" s="2">
        <f>Flight!A176</f>
        <v>41705.847222222197</v>
      </c>
      <c r="D176" s="3" t="str">
        <f>IF(ISBLANK(Flight!N176),"",Flight!N176)</f>
        <v/>
      </c>
      <c r="E176" s="10">
        <f>Flight!J176</f>
        <v>10668.00000174623</v>
      </c>
      <c r="F176" s="10">
        <f t="shared" si="2"/>
        <v>10668.00000174623</v>
      </c>
      <c r="G176" s="3" t="s">
        <v>117</v>
      </c>
      <c r="H176" s="3" t="s">
        <v>117</v>
      </c>
      <c r="I176" s="3" t="s">
        <v>119</v>
      </c>
      <c r="J176" s="3">
        <v>222</v>
      </c>
      <c r="K176" s="3" t="s">
        <v>118</v>
      </c>
      <c r="L176" s="3" t="s">
        <v>120</v>
      </c>
      <c r="M176" s="3">
        <v>0.5</v>
      </c>
      <c r="N176" s="3" t="b">
        <v>1</v>
      </c>
      <c r="O176" s="3" t="b">
        <v>1</v>
      </c>
    </row>
    <row r="177" spans="1:15" x14ac:dyDescent="0.25">
      <c r="A177" s="3">
        <f>Flight!C177</f>
        <v>-1.2886617585763878</v>
      </c>
      <c r="B177" s="3">
        <f>Flight!D177</f>
        <v>93.863494563480486</v>
      </c>
      <c r="C177" s="2">
        <f>Flight!A177</f>
        <v>41705.850694444402</v>
      </c>
      <c r="D177" s="3" t="str">
        <f>IF(ISBLANK(Flight!N177),"",Flight!N177)</f>
        <v/>
      </c>
      <c r="E177" s="10">
        <f>Flight!J177</f>
        <v>10668.00000174623</v>
      </c>
      <c r="F177" s="10">
        <f t="shared" si="2"/>
        <v>10668.00000174623</v>
      </c>
      <c r="G177" s="3" t="s">
        <v>117</v>
      </c>
      <c r="H177" s="3" t="s">
        <v>117</v>
      </c>
      <c r="I177" s="3" t="s">
        <v>119</v>
      </c>
      <c r="J177" s="3">
        <v>222</v>
      </c>
      <c r="K177" s="3" t="s">
        <v>118</v>
      </c>
      <c r="L177" s="3" t="s">
        <v>120</v>
      </c>
      <c r="M177" s="3">
        <v>0.5</v>
      </c>
      <c r="N177" s="3" t="b">
        <v>1</v>
      </c>
      <c r="O177" s="3" t="b">
        <v>1</v>
      </c>
    </row>
    <row r="178" spans="1:15" x14ac:dyDescent="0.25">
      <c r="A178" s="3">
        <f>Flight!C178</f>
        <v>-1.9351491603857833</v>
      </c>
      <c r="B178" s="3">
        <f>Flight!D178</f>
        <v>93.993921693069368</v>
      </c>
      <c r="C178" s="2">
        <f>Flight!A178</f>
        <v>41705.854166666599</v>
      </c>
      <c r="D178" s="3" t="str">
        <f>IF(ISBLANK(Flight!N178),"",Flight!N178)</f>
        <v/>
      </c>
      <c r="E178" s="10">
        <f>Flight!J178</f>
        <v>10668.00000174623</v>
      </c>
      <c r="F178" s="10">
        <f t="shared" si="2"/>
        <v>10668.00000174623</v>
      </c>
      <c r="G178" s="3" t="s">
        <v>117</v>
      </c>
      <c r="H178" s="3" t="s">
        <v>117</v>
      </c>
      <c r="I178" s="3" t="s">
        <v>119</v>
      </c>
      <c r="J178" s="3">
        <v>222</v>
      </c>
      <c r="K178" s="3" t="s">
        <v>118</v>
      </c>
      <c r="L178" s="3" t="s">
        <v>120</v>
      </c>
      <c r="M178" s="3">
        <v>0.5</v>
      </c>
      <c r="N178" s="3" t="b">
        <v>1</v>
      </c>
      <c r="O178" s="3" t="b">
        <v>1</v>
      </c>
    </row>
    <row r="179" spans="1:15" x14ac:dyDescent="0.25">
      <c r="A179" s="3">
        <f>Flight!C179</f>
        <v>-2.5816348878179913</v>
      </c>
      <c r="B179" s="3">
        <f>Flight!D179</f>
        <v>94.124406873695108</v>
      </c>
      <c r="C179" s="2">
        <f>Flight!A179</f>
        <v>41705.857638888803</v>
      </c>
      <c r="D179" s="3" t="str">
        <f>IF(ISBLANK(Flight!N179),"",Flight!N179)</f>
        <v/>
      </c>
      <c r="E179" s="10">
        <f>Flight!J179</f>
        <v>10668.00000174623</v>
      </c>
      <c r="F179" s="10">
        <f t="shared" si="2"/>
        <v>10668.00000174623</v>
      </c>
      <c r="G179" s="3" t="s">
        <v>117</v>
      </c>
      <c r="H179" s="3" t="s">
        <v>117</v>
      </c>
      <c r="I179" s="3" t="s">
        <v>119</v>
      </c>
      <c r="J179" s="3">
        <v>222</v>
      </c>
      <c r="K179" s="3" t="s">
        <v>118</v>
      </c>
      <c r="L179" s="3" t="s">
        <v>120</v>
      </c>
      <c r="M179" s="3">
        <v>0.5</v>
      </c>
      <c r="N179" s="3" t="b">
        <v>1</v>
      </c>
      <c r="O179" s="3" t="b">
        <v>1</v>
      </c>
    </row>
    <row r="180" spans="1:15" x14ac:dyDescent="0.25">
      <c r="A180" s="3">
        <f>Flight!C180</f>
        <v>-3.2266577594628352</v>
      </c>
      <c r="B180" s="3">
        <f>Flight!D180</f>
        <v>94.262021881104332</v>
      </c>
      <c r="C180" s="2">
        <f>Flight!A180</f>
        <v>41705.861111111102</v>
      </c>
      <c r="D180" s="3" t="str">
        <f>IF(ISBLANK(Flight!N180),"",Flight!N180)</f>
        <v/>
      </c>
      <c r="E180" s="10">
        <f>Flight!J180</f>
        <v>10668.00000174623</v>
      </c>
      <c r="F180" s="10">
        <f t="shared" si="2"/>
        <v>10668.00000174623</v>
      </c>
      <c r="G180" s="3" t="s">
        <v>117</v>
      </c>
      <c r="H180" s="3" t="s">
        <v>117</v>
      </c>
      <c r="I180" s="3" t="s">
        <v>119</v>
      </c>
      <c r="J180" s="3">
        <v>222</v>
      </c>
      <c r="K180" s="3" t="s">
        <v>118</v>
      </c>
      <c r="L180" s="3" t="s">
        <v>120</v>
      </c>
      <c r="M180" s="3">
        <v>0.5</v>
      </c>
      <c r="N180" s="3" t="b">
        <v>1</v>
      </c>
      <c r="O180" s="3" t="b">
        <v>1</v>
      </c>
    </row>
    <row r="181" spans="1:15" x14ac:dyDescent="0.25">
      <c r="A181" s="3">
        <f>Flight!C181</f>
        <v>-3.8716787504182726</v>
      </c>
      <c r="B181" s="3">
        <f>Flight!D181</f>
        <v>94.399733008958464</v>
      </c>
      <c r="C181" s="2">
        <f>Flight!A181</f>
        <v>41705.864583333299</v>
      </c>
      <c r="D181" s="3" t="str">
        <f>IF(ISBLANK(Flight!N181),"",Flight!N181)</f>
        <v/>
      </c>
      <c r="E181" s="10">
        <f>Flight!J181</f>
        <v>10668.00000174623</v>
      </c>
      <c r="F181" s="10">
        <f t="shared" si="2"/>
        <v>10668.00000174623</v>
      </c>
      <c r="G181" s="3" t="s">
        <v>117</v>
      </c>
      <c r="H181" s="3" t="s">
        <v>117</v>
      </c>
      <c r="I181" s="3" t="s">
        <v>119</v>
      </c>
      <c r="J181" s="3">
        <v>222</v>
      </c>
      <c r="K181" s="3" t="s">
        <v>118</v>
      </c>
      <c r="L181" s="3" t="s">
        <v>120</v>
      </c>
      <c r="M181" s="3">
        <v>0.5</v>
      </c>
      <c r="N181" s="3" t="b">
        <v>1</v>
      </c>
      <c r="O181" s="3" t="b">
        <v>1</v>
      </c>
    </row>
    <row r="182" spans="1:15" x14ac:dyDescent="0.25">
      <c r="A182" s="3">
        <f>Flight!C182</f>
        <v>-4.5166978767731134</v>
      </c>
      <c r="B182" s="3">
        <f>Flight!D182</f>
        <v>94.537557874849497</v>
      </c>
      <c r="C182" s="2">
        <f>Flight!A182</f>
        <v>41705.868055555497</v>
      </c>
      <c r="D182" s="3" t="str">
        <f>IF(ISBLANK(Flight!N182),"",Flight!N182)</f>
        <v/>
      </c>
      <c r="E182" s="10">
        <f>Flight!J182</f>
        <v>10668.00000174623</v>
      </c>
      <c r="F182" s="10">
        <f t="shared" si="2"/>
        <v>10668.00000174623</v>
      </c>
      <c r="G182" s="3" t="s">
        <v>117</v>
      </c>
      <c r="H182" s="3" t="s">
        <v>117</v>
      </c>
      <c r="I182" s="3" t="s">
        <v>119</v>
      </c>
      <c r="J182" s="3">
        <v>222</v>
      </c>
      <c r="K182" s="3" t="s">
        <v>118</v>
      </c>
      <c r="L182" s="3" t="s">
        <v>120</v>
      </c>
      <c r="M182" s="3">
        <v>0.5</v>
      </c>
      <c r="N182" s="3" t="b">
        <v>1</v>
      </c>
      <c r="O182" s="3" t="b">
        <v>1</v>
      </c>
    </row>
    <row r="183" spans="1:15" x14ac:dyDescent="0.25">
      <c r="A183" s="3">
        <f>Flight!C183</f>
        <v>-5.1617151365648688</v>
      </c>
      <c r="B183" s="3">
        <f>Flight!D183</f>
        <v>94.675514165019138</v>
      </c>
      <c r="C183" s="2">
        <f>Flight!A183</f>
        <v>41705.871527777701</v>
      </c>
      <c r="D183" s="3" t="str">
        <f>IF(ISBLANK(Flight!N183),"",Flight!N183)</f>
        <v/>
      </c>
      <c r="E183" s="10">
        <f>Flight!J183</f>
        <v>10668.00000174623</v>
      </c>
      <c r="F183" s="10">
        <f t="shared" si="2"/>
        <v>10668.00000174623</v>
      </c>
      <c r="G183" s="3" t="s">
        <v>117</v>
      </c>
      <c r="H183" s="3" t="s">
        <v>117</v>
      </c>
      <c r="I183" s="3" t="s">
        <v>119</v>
      </c>
      <c r="J183" s="3">
        <v>222</v>
      </c>
      <c r="K183" s="3" t="s">
        <v>118</v>
      </c>
      <c r="L183" s="3" t="s">
        <v>120</v>
      </c>
      <c r="M183" s="3">
        <v>0.5</v>
      </c>
      <c r="N183" s="3" t="b">
        <v>1</v>
      </c>
      <c r="O183" s="3" t="b">
        <v>1</v>
      </c>
    </row>
    <row r="184" spans="1:15" x14ac:dyDescent="0.25">
      <c r="A184" s="3">
        <f>Flight!C184</f>
        <v>-5.8067305232926207</v>
      </c>
      <c r="B184" s="3">
        <f>Flight!D184</f>
        <v>94.813619648697383</v>
      </c>
      <c r="C184" s="2">
        <f>Flight!A184</f>
        <v>41705.874999999898</v>
      </c>
      <c r="D184" s="3" t="str">
        <f>IF(ISBLANK(Flight!N184),"",Flight!N184)</f>
        <v/>
      </c>
      <c r="E184" s="10">
        <f>Flight!J184</f>
        <v>10668.00000174623</v>
      </c>
      <c r="F184" s="10">
        <f t="shared" si="2"/>
        <v>10668.00000174623</v>
      </c>
      <c r="G184" s="3" t="s">
        <v>117</v>
      </c>
      <c r="H184" s="3" t="s">
        <v>117</v>
      </c>
      <c r="I184" s="3" t="s">
        <v>119</v>
      </c>
      <c r="J184" s="3">
        <v>222</v>
      </c>
      <c r="K184" s="3" t="s">
        <v>118</v>
      </c>
      <c r="L184" s="3" t="s">
        <v>120</v>
      </c>
      <c r="M184" s="3">
        <v>0.5</v>
      </c>
      <c r="N184" s="3" t="b">
        <v>1</v>
      </c>
      <c r="O184" s="3" t="b">
        <v>1</v>
      </c>
    </row>
    <row r="185" spans="1:15" x14ac:dyDescent="0.25">
      <c r="A185" s="3">
        <f>Flight!C185</f>
        <v>-6.4517440529446786</v>
      </c>
      <c r="B185" s="3">
        <f>Flight!D185</f>
        <v>94.951892195489236</v>
      </c>
      <c r="C185" s="2">
        <f>Flight!A185</f>
        <v>41705.878472222197</v>
      </c>
      <c r="D185" s="3" t="str">
        <f>IF(ISBLANK(Flight!N185),"",Flight!N185)</f>
        <v/>
      </c>
      <c r="E185" s="10">
        <f>Flight!J185</f>
        <v>10668.00000174623</v>
      </c>
      <c r="F185" s="10">
        <f t="shared" si="2"/>
        <v>10668.00000174623</v>
      </c>
      <c r="G185" s="3" t="s">
        <v>117</v>
      </c>
      <c r="H185" s="3" t="s">
        <v>117</v>
      </c>
      <c r="I185" s="3" t="s">
        <v>119</v>
      </c>
      <c r="J185" s="3">
        <v>222</v>
      </c>
      <c r="K185" s="3" t="s">
        <v>118</v>
      </c>
      <c r="L185" s="3" t="s">
        <v>120</v>
      </c>
      <c r="M185" s="3">
        <v>0.5</v>
      </c>
      <c r="N185" s="3" t="b">
        <v>1</v>
      </c>
      <c r="O185" s="3" t="b">
        <v>1</v>
      </c>
    </row>
    <row r="186" spans="1:15" x14ac:dyDescent="0.25">
      <c r="A186" s="3">
        <f>Flight!C186</f>
        <v>-7.0967556842512716</v>
      </c>
      <c r="B186" s="3">
        <f>Flight!D186</f>
        <v>95.090349770008359</v>
      </c>
      <c r="C186" s="2">
        <f>Flight!A186</f>
        <v>41705.881944444402</v>
      </c>
      <c r="D186" s="3" t="str">
        <f>IF(ISBLANK(Flight!N186),"",Flight!N186)</f>
        <v/>
      </c>
      <c r="E186" s="10">
        <f>Flight!J186</f>
        <v>10668.00000174623</v>
      </c>
      <c r="F186" s="10">
        <f t="shared" si="2"/>
        <v>10668.00000174623</v>
      </c>
      <c r="G186" s="3" t="s">
        <v>117</v>
      </c>
      <c r="H186" s="3" t="s">
        <v>117</v>
      </c>
      <c r="I186" s="3" t="s">
        <v>119</v>
      </c>
      <c r="J186" s="3">
        <v>222</v>
      </c>
      <c r="K186" s="3" t="s">
        <v>118</v>
      </c>
      <c r="L186" s="3" t="s">
        <v>120</v>
      </c>
      <c r="M186" s="3">
        <v>0.5</v>
      </c>
      <c r="N186" s="3" t="b">
        <v>1</v>
      </c>
      <c r="O186" s="3" t="b">
        <v>1</v>
      </c>
    </row>
    <row r="187" spans="1:15" x14ac:dyDescent="0.25">
      <c r="A187" s="3">
        <f>Flight!C187</f>
        <v>-7.7417654281571808</v>
      </c>
      <c r="B187" s="3">
        <f>Flight!D187</f>
        <v>95.229010467265397</v>
      </c>
      <c r="C187" s="2">
        <f>Flight!A187</f>
        <v>41705.885416666599</v>
      </c>
      <c r="D187" s="3" t="str">
        <f>IF(ISBLANK(Flight!N187),"",Flight!N187)</f>
        <v/>
      </c>
      <c r="E187" s="10">
        <f>Flight!J187</f>
        <v>10668.00000174623</v>
      </c>
      <c r="F187" s="10">
        <f t="shared" si="2"/>
        <v>10668.00000174623</v>
      </c>
      <c r="G187" s="3" t="s">
        <v>117</v>
      </c>
      <c r="H187" s="3" t="s">
        <v>117</v>
      </c>
      <c r="I187" s="3" t="s">
        <v>119</v>
      </c>
      <c r="J187" s="3">
        <v>222</v>
      </c>
      <c r="K187" s="3" t="s">
        <v>118</v>
      </c>
      <c r="L187" s="3" t="s">
        <v>120</v>
      </c>
      <c r="M187" s="3">
        <v>0.5</v>
      </c>
      <c r="N187" s="3" t="b">
        <v>1</v>
      </c>
      <c r="O187" s="3" t="b">
        <v>1</v>
      </c>
    </row>
    <row r="188" spans="1:15" x14ac:dyDescent="0.25">
      <c r="A188" s="3">
        <f>Flight!C188</f>
        <v>-8.3867732815890026</v>
      </c>
      <c r="B188" s="3">
        <f>Flight!D188</f>
        <v>95.367892510568964</v>
      </c>
      <c r="C188" s="2">
        <f>Flight!A188</f>
        <v>41705.888888888803</v>
      </c>
      <c r="D188" s="3" t="str">
        <f>IF(ISBLANK(Flight!N188),"",Flight!N188)</f>
        <v/>
      </c>
      <c r="E188" s="10">
        <f>Flight!J188</f>
        <v>10668.00000174623</v>
      </c>
      <c r="F188" s="10">
        <f t="shared" si="2"/>
        <v>10668.00000174623</v>
      </c>
      <c r="G188" s="3" t="s">
        <v>117</v>
      </c>
      <c r="H188" s="3" t="s">
        <v>117</v>
      </c>
      <c r="I188" s="3" t="s">
        <v>119</v>
      </c>
      <c r="J188" s="3">
        <v>222</v>
      </c>
      <c r="K188" s="3" t="s">
        <v>118</v>
      </c>
      <c r="L188" s="3" t="s">
        <v>120</v>
      </c>
      <c r="M188" s="3">
        <v>0.5</v>
      </c>
      <c r="N188" s="3" t="b">
        <v>1</v>
      </c>
      <c r="O188" s="3" t="b">
        <v>1</v>
      </c>
    </row>
    <row r="189" spans="1:15" x14ac:dyDescent="0.25">
      <c r="A189" s="3">
        <f>Flight!C189</f>
        <v>-9.0317792355587407</v>
      </c>
      <c r="B189" s="3">
        <f>Flight!D189</f>
        <v>95.507014265561722</v>
      </c>
      <c r="C189" s="2">
        <f>Flight!A189</f>
        <v>41705.892361111</v>
      </c>
      <c r="D189" s="3" t="str">
        <f>IF(ISBLANK(Flight!N189),"",Flight!N189)</f>
        <v/>
      </c>
      <c r="E189" s="10">
        <f>Flight!J189</f>
        <v>10668.00000174623</v>
      </c>
      <c r="F189" s="10">
        <f t="shared" si="2"/>
        <v>10668.00000174623</v>
      </c>
      <c r="G189" s="3" t="s">
        <v>117</v>
      </c>
      <c r="H189" s="3" t="s">
        <v>117</v>
      </c>
      <c r="I189" s="3" t="s">
        <v>119</v>
      </c>
      <c r="J189" s="3">
        <v>222</v>
      </c>
      <c r="K189" s="3" t="s">
        <v>118</v>
      </c>
      <c r="L189" s="3" t="s">
        <v>120</v>
      </c>
      <c r="M189" s="3">
        <v>0.5</v>
      </c>
      <c r="N189" s="3" t="b">
        <v>1</v>
      </c>
      <c r="O189" s="3" t="b">
        <v>1</v>
      </c>
    </row>
    <row r="190" spans="1:15" x14ac:dyDescent="0.25">
      <c r="A190" s="3">
        <f>Flight!C190</f>
        <v>-9.6767832846180877</v>
      </c>
      <c r="B190" s="3">
        <f>Flight!D190</f>
        <v>95.64639425479362</v>
      </c>
      <c r="C190" s="2">
        <f>Flight!A190</f>
        <v>41705.895833333198</v>
      </c>
      <c r="D190" s="3" t="str">
        <f>IF(ISBLANK(Flight!N190),"",Flight!N190)</f>
        <v/>
      </c>
      <c r="E190" s="10">
        <f>Flight!J190</f>
        <v>10668.00000174623</v>
      </c>
      <c r="F190" s="10">
        <f t="shared" si="2"/>
        <v>10668.00000174623</v>
      </c>
      <c r="G190" s="3" t="s">
        <v>117</v>
      </c>
      <c r="H190" s="3" t="s">
        <v>117</v>
      </c>
      <c r="I190" s="3" t="s">
        <v>119</v>
      </c>
      <c r="J190" s="3">
        <v>222</v>
      </c>
      <c r="K190" s="3" t="s">
        <v>118</v>
      </c>
      <c r="L190" s="3" t="s">
        <v>120</v>
      </c>
      <c r="M190" s="3">
        <v>0.5</v>
      </c>
      <c r="N190" s="3" t="b">
        <v>1</v>
      </c>
      <c r="O190" s="3" t="b">
        <v>1</v>
      </c>
    </row>
    <row r="191" spans="1:15" x14ac:dyDescent="0.25">
      <c r="A191" s="3">
        <f>Flight!C191</f>
        <v>-10.321785440366426</v>
      </c>
      <c r="B191" s="3">
        <f>Flight!D191</f>
        <v>95.786051173449451</v>
      </c>
      <c r="C191" s="2">
        <f>Flight!A191</f>
        <v>41705.899305555497</v>
      </c>
      <c r="D191" s="3" t="str">
        <f>IF(ISBLANK(Flight!N191),"",Flight!N191)</f>
        <v/>
      </c>
      <c r="E191" s="10">
        <f>Flight!J191</f>
        <v>10668.00000174623</v>
      </c>
      <c r="F191" s="10">
        <f t="shared" si="2"/>
        <v>10668.00000174623</v>
      </c>
      <c r="G191" s="3" t="s">
        <v>117</v>
      </c>
      <c r="H191" s="3" t="s">
        <v>117</v>
      </c>
      <c r="I191" s="3" t="s">
        <v>119</v>
      </c>
      <c r="J191" s="3">
        <v>222</v>
      </c>
      <c r="K191" s="3" t="s">
        <v>118</v>
      </c>
      <c r="L191" s="3" t="s">
        <v>120</v>
      </c>
      <c r="M191" s="3">
        <v>0.5</v>
      </c>
      <c r="N191" s="3" t="b">
        <v>1</v>
      </c>
      <c r="O191" s="3" t="b">
        <v>1</v>
      </c>
    </row>
    <row r="192" spans="1:15" x14ac:dyDescent="0.25">
      <c r="A192" s="3">
        <f>Flight!C192</f>
        <v>-10.966785658460703</v>
      </c>
      <c r="B192" s="3">
        <f>Flight!D192</f>
        <v>95.926003886581555</v>
      </c>
      <c r="C192" s="2">
        <f>Flight!A192</f>
        <v>41705.902777777701</v>
      </c>
      <c r="D192" s="3" t="str">
        <f>IF(ISBLANK(Flight!N192),"",Flight!N192)</f>
        <v/>
      </c>
      <c r="E192" s="10">
        <f>Flight!J192</f>
        <v>10668.00000174623</v>
      </c>
      <c r="F192" s="10">
        <f t="shared" si="2"/>
        <v>10668.00000174623</v>
      </c>
      <c r="G192" s="3" t="s">
        <v>117</v>
      </c>
      <c r="H192" s="3" t="s">
        <v>117</v>
      </c>
      <c r="I192" s="3" t="s">
        <v>119</v>
      </c>
      <c r="J192" s="3">
        <v>222</v>
      </c>
      <c r="K192" s="3" t="s">
        <v>118</v>
      </c>
      <c r="L192" s="3" t="s">
        <v>120</v>
      </c>
      <c r="M192" s="3">
        <v>0.5</v>
      </c>
      <c r="N192" s="3" t="b">
        <v>1</v>
      </c>
      <c r="O192" s="3" t="b">
        <v>1</v>
      </c>
    </row>
    <row r="193" spans="1:15" x14ac:dyDescent="0.25">
      <c r="A193" s="3">
        <f>Flight!C193</f>
        <v>-11.611783946729254</v>
      </c>
      <c r="B193" s="3">
        <f>Flight!D193</f>
        <v>96.06627146589679</v>
      </c>
      <c r="C193" s="2">
        <f>Flight!A193</f>
        <v>41705.906249999898</v>
      </c>
      <c r="D193" s="3" t="str">
        <f>IF(ISBLANK(Flight!N193),"",Flight!N193)</f>
        <v/>
      </c>
      <c r="E193" s="10">
        <f>Flight!J193</f>
        <v>10668.00000174623</v>
      </c>
      <c r="F193" s="10">
        <f t="shared" si="2"/>
        <v>10668.00000174623</v>
      </c>
      <c r="G193" s="3" t="s">
        <v>117</v>
      </c>
      <c r="H193" s="3" t="s">
        <v>117</v>
      </c>
      <c r="I193" s="3" t="s">
        <v>119</v>
      </c>
      <c r="J193" s="3">
        <v>222</v>
      </c>
      <c r="K193" s="3" t="s">
        <v>118</v>
      </c>
      <c r="L193" s="3" t="s">
        <v>120</v>
      </c>
      <c r="M193" s="3">
        <v>0.5</v>
      </c>
      <c r="N193" s="3" t="b">
        <v>1</v>
      </c>
      <c r="O193" s="3" t="b">
        <v>1</v>
      </c>
    </row>
    <row r="194" spans="1:15" x14ac:dyDescent="0.25">
      <c r="A194" s="3">
        <f>Flight!C194</f>
        <v>-12.256780298937885</v>
      </c>
      <c r="B194" s="3">
        <f>Flight!D194</f>
        <v>96.206873189094651</v>
      </c>
      <c r="C194" s="2">
        <f>Flight!A194</f>
        <v>41705.909722222103</v>
      </c>
      <c r="D194" s="3" t="str">
        <f>IF(ISBLANK(Flight!N194),"",Flight!N194)</f>
        <v/>
      </c>
      <c r="E194" s="10">
        <f>Flight!J194</f>
        <v>10668.00000174623</v>
      </c>
      <c r="F194" s="10">
        <f t="shared" si="2"/>
        <v>10668.00000174623</v>
      </c>
      <c r="G194" s="3" t="s">
        <v>117</v>
      </c>
      <c r="H194" s="3" t="s">
        <v>117</v>
      </c>
      <c r="I194" s="3" t="s">
        <v>119</v>
      </c>
      <c r="J194" s="3">
        <v>222</v>
      </c>
      <c r="K194" s="3" t="s">
        <v>118</v>
      </c>
      <c r="L194" s="3" t="s">
        <v>120</v>
      </c>
      <c r="M194" s="3">
        <v>0.5</v>
      </c>
      <c r="N194" s="3" t="b">
        <v>1</v>
      </c>
      <c r="O194" s="3" t="b">
        <v>1</v>
      </c>
    </row>
    <row r="195" spans="1:15" x14ac:dyDescent="0.25">
      <c r="A195" s="3">
        <f>Flight!C195</f>
        <v>-12.901774702889549</v>
      </c>
      <c r="B195" s="3">
        <f>Flight!D195</f>
        <v>96.347828555632148</v>
      </c>
      <c r="C195" s="2">
        <f>Flight!A195</f>
        <v>41705.9131944443</v>
      </c>
      <c r="D195" s="3" t="str">
        <f>IF(ISBLANK(Flight!N195),"",Flight!N195)</f>
        <v/>
      </c>
      <c r="E195" s="10">
        <f>Flight!J195</f>
        <v>10668.00000174623</v>
      </c>
      <c r="F195" s="10">
        <f t="shared" si="2"/>
        <v>10668.00000174623</v>
      </c>
      <c r="G195" s="3" t="s">
        <v>117</v>
      </c>
      <c r="H195" s="3" t="s">
        <v>117</v>
      </c>
      <c r="I195" s="3" t="s">
        <v>119</v>
      </c>
      <c r="J195" s="3">
        <v>222</v>
      </c>
      <c r="K195" s="3" t="s">
        <v>118</v>
      </c>
      <c r="L195" s="3" t="s">
        <v>120</v>
      </c>
      <c r="M195" s="3">
        <v>0.5</v>
      </c>
      <c r="N195" s="3" t="b">
        <v>1</v>
      </c>
      <c r="O195" s="3" t="b">
        <v>1</v>
      </c>
    </row>
    <row r="196" spans="1:15" x14ac:dyDescent="0.25">
      <c r="A196" s="3">
        <f>Flight!C196</f>
        <v>-13.546767168795361</v>
      </c>
      <c r="B196" s="3">
        <f>Flight!D196</f>
        <v>96.489157307337692</v>
      </c>
      <c r="C196" s="2">
        <f>Flight!A196</f>
        <v>41705.916666666599</v>
      </c>
      <c r="D196" s="3" t="str">
        <f>IF(ISBLANK(Flight!N196),"",Flight!N196)</f>
        <v/>
      </c>
      <c r="E196" s="10">
        <f>Flight!J196</f>
        <v>10668.00000174623</v>
      </c>
      <c r="F196" s="10">
        <f t="shared" si="2"/>
        <v>10668.00000174623</v>
      </c>
      <c r="G196" s="3" t="s">
        <v>117</v>
      </c>
      <c r="H196" s="3" t="s">
        <v>117</v>
      </c>
      <c r="I196" s="3" t="s">
        <v>119</v>
      </c>
      <c r="J196" s="3">
        <v>222</v>
      </c>
      <c r="K196" s="3" t="s">
        <v>118</v>
      </c>
      <c r="L196" s="3" t="s">
        <v>120</v>
      </c>
      <c r="M196" s="3">
        <v>0.5</v>
      </c>
      <c r="N196" s="3" t="b">
        <v>1</v>
      </c>
      <c r="O196" s="3" t="b">
        <v>1</v>
      </c>
    </row>
    <row r="197" spans="1:15" x14ac:dyDescent="0.25">
      <c r="A197" s="3">
        <f>Flight!C197</f>
        <v>-14.190216265293513</v>
      </c>
      <c r="B197" s="3">
        <f>Flight!D197</f>
        <v>96.638127395658401</v>
      </c>
      <c r="C197" s="2">
        <f>Flight!A197</f>
        <v>41705.920138888803</v>
      </c>
      <c r="D197" s="3" t="str">
        <f>IF(ISBLANK(Flight!N197),"",Flight!N197)</f>
        <v/>
      </c>
      <c r="E197" s="10">
        <f>Flight!J197</f>
        <v>10668.00000174623</v>
      </c>
      <c r="F197" s="10">
        <f t="shared" ref="F197:F238" si="3">E197</f>
        <v>10668.00000174623</v>
      </c>
      <c r="G197" s="3" t="s">
        <v>117</v>
      </c>
      <c r="H197" s="3" t="s">
        <v>117</v>
      </c>
      <c r="I197" s="3" t="s">
        <v>119</v>
      </c>
      <c r="J197" s="3">
        <v>222</v>
      </c>
      <c r="K197" s="3" t="s">
        <v>118</v>
      </c>
      <c r="L197" s="3" t="s">
        <v>120</v>
      </c>
      <c r="M197" s="3">
        <v>0.5</v>
      </c>
      <c r="N197" s="3" t="b">
        <v>1</v>
      </c>
      <c r="O197" s="3" t="b">
        <v>1</v>
      </c>
    </row>
    <row r="198" spans="1:15" x14ac:dyDescent="0.25">
      <c r="A198" s="3">
        <f>Flight!C198</f>
        <v>-14.833663179270234</v>
      </c>
      <c r="B198" s="3">
        <f>Flight!D198</f>
        <v>96.787531151938722</v>
      </c>
      <c r="C198" s="2">
        <f>Flight!A198</f>
        <v>41705.923611111</v>
      </c>
      <c r="D198" s="3" t="str">
        <f>IF(ISBLANK(Flight!N198),"",Flight!N198)</f>
        <v/>
      </c>
      <c r="E198" s="10">
        <f>Flight!J198</f>
        <v>10668.00000174623</v>
      </c>
      <c r="F198" s="10">
        <f t="shared" si="3"/>
        <v>10668.00000174623</v>
      </c>
      <c r="G198" s="3" t="s">
        <v>117</v>
      </c>
      <c r="H198" s="3" t="s">
        <v>117</v>
      </c>
      <c r="I198" s="3" t="s">
        <v>119</v>
      </c>
      <c r="J198" s="3">
        <v>222</v>
      </c>
      <c r="K198" s="3" t="s">
        <v>118</v>
      </c>
      <c r="L198" s="3" t="s">
        <v>120</v>
      </c>
      <c r="M198" s="3">
        <v>0.5</v>
      </c>
      <c r="N198" s="3" t="b">
        <v>1</v>
      </c>
      <c r="O198" s="3" t="b">
        <v>1</v>
      </c>
    </row>
    <row r="199" spans="1:15" x14ac:dyDescent="0.25">
      <c r="A199" s="3">
        <f>Flight!C199</f>
        <v>-15.477107899067352</v>
      </c>
      <c r="B199" s="3">
        <f>Flight!D199</f>
        <v>96.937390062254167</v>
      </c>
      <c r="C199" s="2">
        <f>Flight!A199</f>
        <v>41705.927083333198</v>
      </c>
      <c r="D199" s="3" t="str">
        <f>IF(ISBLANK(Flight!N199),"",Flight!N199)</f>
        <v/>
      </c>
      <c r="E199" s="10">
        <f>Flight!J199</f>
        <v>10668.00000174623</v>
      </c>
      <c r="F199" s="10">
        <f t="shared" si="3"/>
        <v>10668.00000174623</v>
      </c>
      <c r="G199" s="3" t="s">
        <v>117</v>
      </c>
      <c r="H199" s="3" t="s">
        <v>117</v>
      </c>
      <c r="I199" s="3" t="s">
        <v>119</v>
      </c>
      <c r="J199" s="3">
        <v>222</v>
      </c>
      <c r="K199" s="3" t="s">
        <v>118</v>
      </c>
      <c r="L199" s="3" t="s">
        <v>120</v>
      </c>
      <c r="M199" s="3">
        <v>0.5</v>
      </c>
      <c r="N199" s="3" t="b">
        <v>1</v>
      </c>
      <c r="O199" s="3" t="b">
        <v>1</v>
      </c>
    </row>
    <row r="200" spans="1:15" x14ac:dyDescent="0.25">
      <c r="A200" s="3">
        <f>Flight!C200</f>
        <v>-16.120550412351484</v>
      </c>
      <c r="B200" s="3">
        <f>Flight!D200</f>
        <v>97.087725924796146</v>
      </c>
      <c r="C200" s="2">
        <f>Flight!A200</f>
        <v>41705.930555555402</v>
      </c>
      <c r="D200" s="3" t="str">
        <f>IF(ISBLANK(Flight!N200),"",Flight!N200)</f>
        <v/>
      </c>
      <c r="E200" s="10">
        <f>Flight!J200</f>
        <v>10668.00000174623</v>
      </c>
      <c r="F200" s="10">
        <f t="shared" si="3"/>
        <v>10668.00000174623</v>
      </c>
      <c r="G200" s="3" t="s">
        <v>117</v>
      </c>
      <c r="H200" s="3" t="s">
        <v>117</v>
      </c>
      <c r="I200" s="3" t="s">
        <v>119</v>
      </c>
      <c r="J200" s="3">
        <v>222</v>
      </c>
      <c r="K200" s="3" t="s">
        <v>118</v>
      </c>
      <c r="L200" s="3" t="s">
        <v>120</v>
      </c>
      <c r="M200" s="3">
        <v>0.5</v>
      </c>
      <c r="N200" s="3" t="b">
        <v>1</v>
      </c>
      <c r="O200" s="3" t="b">
        <v>1</v>
      </c>
    </row>
    <row r="201" spans="1:15" x14ac:dyDescent="0.25">
      <c r="A201" s="3">
        <f>Flight!C201</f>
        <v>-16.763990720928835</v>
      </c>
      <c r="B201" s="3">
        <f>Flight!D201</f>
        <v>97.238560870729344</v>
      </c>
      <c r="C201" s="2">
        <f>Flight!A201</f>
        <v>41705.934027777701</v>
      </c>
      <c r="D201" s="3" t="str">
        <f>IF(ISBLANK(Flight!N201),"",Flight!N201)</f>
        <v/>
      </c>
      <c r="E201" s="10">
        <f>Flight!J201</f>
        <v>10668.00000174623</v>
      </c>
      <c r="F201" s="10">
        <f t="shared" si="3"/>
        <v>10668.00000174623</v>
      </c>
      <c r="G201" s="3" t="s">
        <v>117</v>
      </c>
      <c r="H201" s="3" t="s">
        <v>117</v>
      </c>
      <c r="I201" s="3" t="s">
        <v>119</v>
      </c>
      <c r="J201" s="3">
        <v>222</v>
      </c>
      <c r="K201" s="3" t="s">
        <v>118</v>
      </c>
      <c r="L201" s="3" t="s">
        <v>120</v>
      </c>
      <c r="M201" s="3">
        <v>0.5</v>
      </c>
      <c r="N201" s="3" t="b">
        <v>1</v>
      </c>
      <c r="O201" s="3" t="b">
        <v>1</v>
      </c>
    </row>
    <row r="202" spans="1:15" x14ac:dyDescent="0.25">
      <c r="A202" s="3">
        <f>Flight!C202</f>
        <v>-17.407428773318905</v>
      </c>
      <c r="B202" s="3">
        <f>Flight!D202</f>
        <v>97.389917366287264</v>
      </c>
      <c r="C202" s="2">
        <f>Flight!A202</f>
        <v>41705.937499999898</v>
      </c>
      <c r="D202" s="3" t="str">
        <f>IF(ISBLANK(Flight!N202),"",Flight!N202)</f>
        <v/>
      </c>
      <c r="E202" s="10">
        <f>Flight!J202</f>
        <v>10668.00000174623</v>
      </c>
      <c r="F202" s="10">
        <f t="shared" si="3"/>
        <v>10668.00000174623</v>
      </c>
      <c r="G202" s="3" t="s">
        <v>117</v>
      </c>
      <c r="H202" s="3" t="s">
        <v>117</v>
      </c>
      <c r="I202" s="3" t="s">
        <v>119</v>
      </c>
      <c r="J202" s="3">
        <v>222</v>
      </c>
      <c r="K202" s="3" t="s">
        <v>118</v>
      </c>
      <c r="L202" s="3" t="s">
        <v>120</v>
      </c>
      <c r="M202" s="3">
        <v>0.5</v>
      </c>
      <c r="N202" s="3" t="b">
        <v>1</v>
      </c>
      <c r="O202" s="3" t="b">
        <v>1</v>
      </c>
    </row>
    <row r="203" spans="1:15" x14ac:dyDescent="0.25">
      <c r="A203" s="3">
        <f>Flight!C203</f>
        <v>-18.050864573941514</v>
      </c>
      <c r="B203" s="3">
        <f>Flight!D203</f>
        <v>97.541818256984484</v>
      </c>
      <c r="C203" s="2">
        <f>Flight!A203</f>
        <v>41705.940972222103</v>
      </c>
      <c r="D203" s="3" t="str">
        <f>IF(ISBLANK(Flight!N203),"",Flight!N203)</f>
        <v/>
      </c>
      <c r="E203" s="10">
        <f>Flight!J203</f>
        <v>10668.00000174623</v>
      </c>
      <c r="F203" s="10">
        <f t="shared" si="3"/>
        <v>10668.00000174623</v>
      </c>
      <c r="G203" s="3" t="s">
        <v>117</v>
      </c>
      <c r="H203" s="3" t="s">
        <v>117</v>
      </c>
      <c r="I203" s="3" t="s">
        <v>119</v>
      </c>
      <c r="J203" s="3">
        <v>222</v>
      </c>
      <c r="K203" s="3" t="s">
        <v>118</v>
      </c>
      <c r="L203" s="3" t="s">
        <v>120</v>
      </c>
      <c r="M203" s="3">
        <v>0.5</v>
      </c>
      <c r="N203" s="3" t="b">
        <v>1</v>
      </c>
      <c r="O203" s="3" t="b">
        <v>1</v>
      </c>
    </row>
    <row r="204" spans="1:15" x14ac:dyDescent="0.25">
      <c r="A204" s="3">
        <f>Flight!C204</f>
        <v>-18.694298103554626</v>
      </c>
      <c r="B204" s="3">
        <f>Flight!D204</f>
        <v>97.694286768158577</v>
      </c>
      <c r="C204" s="2">
        <f>Flight!A204</f>
        <v>41705.9444444443</v>
      </c>
      <c r="D204" s="3" t="str">
        <f>IF(ISBLANK(Flight!N204),"",Flight!N204)</f>
        <v/>
      </c>
      <c r="E204" s="10">
        <f>Flight!J204</f>
        <v>11084.666665405501</v>
      </c>
      <c r="F204" s="10">
        <f t="shared" si="3"/>
        <v>11084.666665405501</v>
      </c>
      <c r="G204" s="3" t="s">
        <v>117</v>
      </c>
      <c r="H204" s="3" t="s">
        <v>117</v>
      </c>
      <c r="I204" s="3" t="s">
        <v>119</v>
      </c>
      <c r="J204" s="3">
        <v>222</v>
      </c>
      <c r="K204" s="3" t="s">
        <v>118</v>
      </c>
      <c r="L204" s="3" t="s">
        <v>120</v>
      </c>
      <c r="M204" s="3">
        <v>0.5</v>
      </c>
      <c r="N204" s="3" t="b">
        <v>1</v>
      </c>
      <c r="O204" s="3" t="b">
        <v>1</v>
      </c>
    </row>
    <row r="205" spans="1:15" x14ac:dyDescent="0.25">
      <c r="A205" s="3">
        <f>Flight!C205</f>
        <v>-19.337729346198945</v>
      </c>
      <c r="B205" s="3">
        <f>Flight!D205</f>
        <v>97.847346531222925</v>
      </c>
      <c r="C205" s="2">
        <f>Flight!A205</f>
        <v>41705.947916666497</v>
      </c>
      <c r="D205" s="3" t="str">
        <f>IF(ISBLANK(Flight!N205),"",Flight!N205)</f>
        <v/>
      </c>
      <c r="E205" s="10">
        <f>Flight!J205</f>
        <v>11501.333329064772</v>
      </c>
      <c r="F205" s="10">
        <f t="shared" si="3"/>
        <v>11501.333329064772</v>
      </c>
      <c r="G205" s="3" t="s">
        <v>117</v>
      </c>
      <c r="H205" s="3" t="s">
        <v>117</v>
      </c>
      <c r="I205" s="3" t="s">
        <v>119</v>
      </c>
      <c r="J205" s="3">
        <v>222</v>
      </c>
      <c r="K205" s="3" t="s">
        <v>118</v>
      </c>
      <c r="L205" s="3" t="s">
        <v>120</v>
      </c>
      <c r="M205" s="3">
        <v>0.5</v>
      </c>
      <c r="N205" s="3" t="b">
        <v>1</v>
      </c>
      <c r="O205" s="3" t="b">
        <v>1</v>
      </c>
    </row>
    <row r="206" spans="1:15" x14ac:dyDescent="0.25">
      <c r="A206" s="3">
        <f>Flight!C206</f>
        <v>-19.981158304007007</v>
      </c>
      <c r="B206" s="3">
        <f>Flight!D206</f>
        <v>98.001021607899801</v>
      </c>
      <c r="C206" s="2">
        <f>Flight!A206</f>
        <v>41705.951388888803</v>
      </c>
      <c r="D206" s="3" t="str">
        <f>IF(ISBLANK(Flight!N206),"",Flight!N206)</f>
        <v/>
      </c>
      <c r="E206" s="10">
        <f>Flight!J206</f>
        <v>11918.000005820766</v>
      </c>
      <c r="F206" s="10">
        <f t="shared" si="3"/>
        <v>11918.000005820766</v>
      </c>
      <c r="G206" s="3" t="s">
        <v>117</v>
      </c>
      <c r="H206" s="3" t="s">
        <v>117</v>
      </c>
      <c r="I206" s="3" t="s">
        <v>119</v>
      </c>
      <c r="J206" s="3">
        <v>222</v>
      </c>
      <c r="K206" s="3" t="s">
        <v>118</v>
      </c>
      <c r="L206" s="3" t="s">
        <v>120</v>
      </c>
      <c r="M206" s="3">
        <v>0.5</v>
      </c>
      <c r="N206" s="3" t="b">
        <v>1</v>
      </c>
      <c r="O206" s="3" t="b">
        <v>1</v>
      </c>
    </row>
    <row r="207" spans="1:15" x14ac:dyDescent="0.25">
      <c r="A207" s="3">
        <f>Flight!C207</f>
        <v>-20.624584917640568</v>
      </c>
      <c r="B207" s="3">
        <f>Flight!D207</f>
        <v>98.155336492607432</v>
      </c>
      <c r="C207" s="2">
        <f>Flight!A207</f>
        <v>41705.954861111</v>
      </c>
      <c r="D207" s="3" t="str">
        <f>IF(ISBLANK(Flight!N207),"",Flight!N207)</f>
        <v/>
      </c>
      <c r="E207" s="10">
        <f>Flight!J207</f>
        <v>12334.666669480037</v>
      </c>
      <c r="F207" s="10">
        <f t="shared" si="3"/>
        <v>12334.666669480037</v>
      </c>
      <c r="G207" s="3" t="s">
        <v>117</v>
      </c>
      <c r="H207" s="3" t="s">
        <v>117</v>
      </c>
      <c r="I207" s="3" t="s">
        <v>119</v>
      </c>
      <c r="J207" s="3">
        <v>222</v>
      </c>
      <c r="K207" s="3" t="s">
        <v>118</v>
      </c>
      <c r="L207" s="3" t="s">
        <v>120</v>
      </c>
      <c r="M207" s="3">
        <v>0.5</v>
      </c>
      <c r="N207" s="3" t="b">
        <v>1</v>
      </c>
      <c r="O207" s="3" t="b">
        <v>1</v>
      </c>
    </row>
    <row r="208" spans="1:15" x14ac:dyDescent="0.25">
      <c r="A208" s="3">
        <f>Flight!C208</f>
        <v>-21.268009187601642</v>
      </c>
      <c r="B208" s="3">
        <f>Flight!D208</f>
        <v>98.310316163786553</v>
      </c>
      <c r="C208" s="2">
        <f>Flight!A208</f>
        <v>41705.958333333198</v>
      </c>
      <c r="D208" s="3" t="str">
        <f>IF(ISBLANK(Flight!N208),"",Flight!N208)</f>
        <v/>
      </c>
      <c r="E208" s="10">
        <f>Flight!J208</f>
        <v>12751.333333139308</v>
      </c>
      <c r="F208" s="10">
        <f t="shared" si="3"/>
        <v>12751.333333139308</v>
      </c>
      <c r="G208" s="3" t="s">
        <v>117</v>
      </c>
      <c r="H208" s="3" t="s">
        <v>117</v>
      </c>
      <c r="I208" s="3" t="s">
        <v>119</v>
      </c>
      <c r="J208" s="3">
        <v>222</v>
      </c>
      <c r="K208" s="3" t="s">
        <v>118</v>
      </c>
      <c r="L208" s="3" t="s">
        <v>120</v>
      </c>
      <c r="M208" s="3">
        <v>0.5</v>
      </c>
      <c r="N208" s="3" t="b">
        <v>1</v>
      </c>
      <c r="O208" s="3" t="b">
        <v>1</v>
      </c>
    </row>
    <row r="209" spans="1:15" x14ac:dyDescent="0.25">
      <c r="A209" s="3">
        <f>Flight!C209</f>
        <v>-21.911431094667183</v>
      </c>
      <c r="B209" s="3">
        <f>Flight!D209</f>
        <v>98.465986088070437</v>
      </c>
      <c r="C209" s="2">
        <f>Flight!A209</f>
        <v>41705.961805555402</v>
      </c>
      <c r="D209" s="3" t="str">
        <f>IF(ISBLANK(Flight!N209),"",Flight!N209)</f>
        <v/>
      </c>
      <c r="E209" s="10">
        <f>Flight!J209</f>
        <v>13167.999997671694</v>
      </c>
      <c r="F209" s="10">
        <f t="shared" si="3"/>
        <v>13167.999997671694</v>
      </c>
      <c r="G209" s="3" t="s">
        <v>117</v>
      </c>
      <c r="H209" s="3" t="s">
        <v>117</v>
      </c>
      <c r="I209" s="3" t="s">
        <v>119</v>
      </c>
      <c r="J209" s="3">
        <v>222</v>
      </c>
      <c r="K209" s="3" t="s">
        <v>118</v>
      </c>
      <c r="L209" s="3" t="s">
        <v>120</v>
      </c>
      <c r="M209" s="3">
        <v>0.5</v>
      </c>
      <c r="N209" s="3" t="b">
        <v>1</v>
      </c>
      <c r="O209" s="3" t="b">
        <v>1</v>
      </c>
    </row>
    <row r="210" spans="1:15" x14ac:dyDescent="0.25">
      <c r="A210" s="3">
        <f>Flight!C210</f>
        <v>-22.554850614693468</v>
      </c>
      <c r="B210" s="3">
        <f>Flight!D210</f>
        <v>98.622372247938415</v>
      </c>
      <c r="C210" s="2">
        <f>Flight!A210</f>
        <v>41705.965277777599</v>
      </c>
      <c r="D210" s="3" t="str">
        <f>IF(ISBLANK(Flight!N210),"",Flight!N210)</f>
        <v/>
      </c>
      <c r="E210" s="10">
        <f>Flight!J210</f>
        <v>13584.666661330964</v>
      </c>
      <c r="F210" s="10">
        <f t="shared" si="3"/>
        <v>13584.666661330964</v>
      </c>
      <c r="G210" s="3" t="s">
        <v>117</v>
      </c>
      <c r="H210" s="3" t="s">
        <v>117</v>
      </c>
      <c r="I210" s="3" t="s">
        <v>119</v>
      </c>
      <c r="J210" s="3">
        <v>222</v>
      </c>
      <c r="K210" s="3" t="s">
        <v>118</v>
      </c>
      <c r="L210" s="3" t="s">
        <v>120</v>
      </c>
      <c r="M210" s="3">
        <v>0.5</v>
      </c>
      <c r="N210" s="3" t="b">
        <v>1</v>
      </c>
      <c r="O210" s="3" t="b">
        <v>1</v>
      </c>
    </row>
    <row r="211" spans="1:15" x14ac:dyDescent="0.25">
      <c r="A211" s="3">
        <f>Flight!C211</f>
        <v>-23.198267728026085</v>
      </c>
      <c r="B211" s="3">
        <f>Flight!D211</f>
        <v>98.779501169151359</v>
      </c>
      <c r="C211" s="2">
        <f>Flight!A211</f>
        <v>41705.968749999804</v>
      </c>
      <c r="D211" s="3" t="str">
        <f>IF(ISBLANK(Flight!N211),"",Flight!N211)</f>
        <v/>
      </c>
      <c r="E211" s="10">
        <f>Flight!J211</f>
        <v>14001.33332586335</v>
      </c>
      <c r="F211" s="10">
        <f t="shared" si="3"/>
        <v>14001.33332586335</v>
      </c>
      <c r="G211" s="3" t="s">
        <v>117</v>
      </c>
      <c r="H211" s="3" t="s">
        <v>117</v>
      </c>
      <c r="I211" s="3" t="s">
        <v>119</v>
      </c>
      <c r="J211" s="3">
        <v>222</v>
      </c>
      <c r="K211" s="3" t="s">
        <v>118</v>
      </c>
      <c r="L211" s="3" t="s">
        <v>120</v>
      </c>
      <c r="M211" s="3">
        <v>0.5</v>
      </c>
      <c r="N211" s="3" t="b">
        <v>1</v>
      </c>
      <c r="O211" s="3" t="b">
        <v>1</v>
      </c>
    </row>
    <row r="212" spans="1:15" x14ac:dyDescent="0.25">
      <c r="A212" s="3">
        <f>Flight!C212</f>
        <v>-23.841682427559903</v>
      </c>
      <c r="B212" s="3">
        <f>Flight!D212</f>
        <v>98.937399948997282</v>
      </c>
      <c r="C212" s="2">
        <f>Flight!A212</f>
        <v>41705.972222222103</v>
      </c>
      <c r="D212" s="3" t="str">
        <f>IF(ISBLANK(Flight!N212),"",Flight!N212)</f>
        <v/>
      </c>
      <c r="E212" s="10">
        <f>Flight!J212</f>
        <v>14418.00000174623</v>
      </c>
      <c r="F212" s="10">
        <f t="shared" si="3"/>
        <v>14418.00000174623</v>
      </c>
      <c r="G212" s="3" t="s">
        <v>117</v>
      </c>
      <c r="H212" s="3" t="s">
        <v>117</v>
      </c>
      <c r="I212" s="3" t="s">
        <v>119</v>
      </c>
      <c r="J212" s="3">
        <v>222</v>
      </c>
      <c r="K212" s="3" t="s">
        <v>118</v>
      </c>
      <c r="L212" s="3" t="s">
        <v>120</v>
      </c>
      <c r="M212" s="3">
        <v>0.5</v>
      </c>
      <c r="N212" s="3" t="b">
        <v>1</v>
      </c>
      <c r="O212" s="3" t="b">
        <v>1</v>
      </c>
    </row>
    <row r="213" spans="1:15" x14ac:dyDescent="0.25">
      <c r="A213" s="3">
        <f>Flight!C213</f>
        <v>-24.485094652652649</v>
      </c>
      <c r="B213" s="3">
        <f>Flight!D213</f>
        <v>99.096096267363151</v>
      </c>
      <c r="C213" s="2">
        <f>Flight!A213</f>
        <v>41705.9756944443</v>
      </c>
      <c r="D213" s="3" t="str">
        <f>IF(ISBLANK(Flight!N213),"",Flight!N213)</f>
        <v/>
      </c>
      <c r="E213" s="10">
        <f>Flight!J213</f>
        <v>14834.666665405501</v>
      </c>
      <c r="F213" s="10">
        <f t="shared" si="3"/>
        <v>14834.666665405501</v>
      </c>
      <c r="G213" s="3" t="s">
        <v>117</v>
      </c>
      <c r="H213" s="3" t="s">
        <v>117</v>
      </c>
      <c r="I213" s="3" t="s">
        <v>119</v>
      </c>
      <c r="J213" s="3">
        <v>222</v>
      </c>
      <c r="K213" s="3" t="s">
        <v>118</v>
      </c>
      <c r="L213" s="3" t="s">
        <v>120</v>
      </c>
      <c r="M213" s="3">
        <v>0.5</v>
      </c>
      <c r="N213" s="3" t="b">
        <v>1</v>
      </c>
      <c r="O213" s="3" t="b">
        <v>1</v>
      </c>
    </row>
    <row r="214" spans="1:15" x14ac:dyDescent="0.25">
      <c r="A214" s="3">
        <f>Flight!C214</f>
        <v>-25.128504396940819</v>
      </c>
      <c r="B214" s="3">
        <f>Flight!D214</f>
        <v>99.255618441854168</v>
      </c>
      <c r="C214" s="2">
        <f>Flight!A214</f>
        <v>41705.979166666497</v>
      </c>
      <c r="D214" s="3" t="str">
        <f>IF(ISBLANK(Flight!N214),"",Flight!N214)</f>
        <v/>
      </c>
      <c r="E214" s="10">
        <f>Flight!J214</f>
        <v>15251.333329064772</v>
      </c>
      <c r="F214" s="10">
        <f t="shared" si="3"/>
        <v>15251.333329064772</v>
      </c>
      <c r="G214" s="3" t="s">
        <v>117</v>
      </c>
      <c r="H214" s="3" t="s">
        <v>117</v>
      </c>
      <c r="I214" s="3" t="s">
        <v>119</v>
      </c>
      <c r="J214" s="3">
        <v>222</v>
      </c>
      <c r="K214" s="3" t="s">
        <v>118</v>
      </c>
      <c r="L214" s="3" t="s">
        <v>120</v>
      </c>
      <c r="M214" s="3">
        <v>0.5</v>
      </c>
      <c r="N214" s="3" t="b">
        <v>1</v>
      </c>
      <c r="O214" s="3" t="b">
        <v>1</v>
      </c>
    </row>
    <row r="215" spans="1:15" x14ac:dyDescent="0.25">
      <c r="A215" s="3">
        <f>Flight!C215</f>
        <v>-25.770289320721716</v>
      </c>
      <c r="B215" s="3">
        <f>Flight!D215</f>
        <v>99.423778061306052</v>
      </c>
      <c r="C215" s="2">
        <f>Flight!A215</f>
        <v>41705.982638888701</v>
      </c>
      <c r="D215" s="3" t="str">
        <f>IF(ISBLANK(Flight!N215),"",Flight!N215)</f>
        <v/>
      </c>
      <c r="E215" s="10">
        <f>Flight!J215</f>
        <v>15667.999993597157</v>
      </c>
      <c r="F215" s="10">
        <f t="shared" si="3"/>
        <v>15667.999993597157</v>
      </c>
      <c r="G215" s="3" t="s">
        <v>117</v>
      </c>
      <c r="H215" s="3" t="s">
        <v>117</v>
      </c>
      <c r="I215" s="3" t="s">
        <v>119</v>
      </c>
      <c r="J215" s="3">
        <v>222</v>
      </c>
      <c r="K215" s="3" t="s">
        <v>118</v>
      </c>
      <c r="L215" s="3" t="s">
        <v>120</v>
      </c>
      <c r="M215" s="3">
        <v>0.5</v>
      </c>
      <c r="N215" s="3" t="b">
        <v>1</v>
      </c>
      <c r="O215" s="3" t="b">
        <v>1</v>
      </c>
    </row>
    <row r="216" spans="1:15" x14ac:dyDescent="0.25">
      <c r="A216" s="3">
        <f>Flight!C216</f>
        <v>-26.412071463889195</v>
      </c>
      <c r="B216" s="3">
        <f>Flight!D216</f>
        <v>99.592862631986364</v>
      </c>
      <c r="C216" s="2">
        <f>Flight!A216</f>
        <v>41705.986111110898</v>
      </c>
      <c r="D216" s="3" t="str">
        <f>IF(ISBLANK(Flight!N216),"",Flight!N216)</f>
        <v/>
      </c>
      <c r="E216" s="10">
        <f>Flight!J216</f>
        <v>16084.666657256428</v>
      </c>
      <c r="F216" s="10">
        <f t="shared" si="3"/>
        <v>16084.666657256428</v>
      </c>
      <c r="G216" s="3" t="s">
        <v>117</v>
      </c>
      <c r="H216" s="3" t="s">
        <v>117</v>
      </c>
      <c r="I216" s="3" t="s">
        <v>119</v>
      </c>
      <c r="J216" s="3">
        <v>222</v>
      </c>
      <c r="K216" s="3" t="s">
        <v>118</v>
      </c>
      <c r="L216" s="3" t="s">
        <v>120</v>
      </c>
      <c r="M216" s="3">
        <v>0.5</v>
      </c>
      <c r="N216" s="3" t="b">
        <v>1</v>
      </c>
      <c r="O216" s="3" t="b">
        <v>1</v>
      </c>
    </row>
    <row r="217" spans="1:15" x14ac:dyDescent="0.25">
      <c r="A217" s="3">
        <f>Flight!C217</f>
        <v>-26.995515660705365</v>
      </c>
      <c r="B217" s="3">
        <f>Flight!D217</f>
        <v>99.747365842675151</v>
      </c>
      <c r="C217" s="2">
        <f>Flight!A217</f>
        <v>41705.989583333198</v>
      </c>
      <c r="D217" s="3" t="str">
        <f>IF(ISBLANK(Flight!N217),"",Flight!N217)</f>
        <v/>
      </c>
      <c r="E217" s="10">
        <f>Flight!J217</f>
        <v>15667.999981373549</v>
      </c>
      <c r="F217" s="10">
        <f t="shared" si="3"/>
        <v>15667.999981373549</v>
      </c>
      <c r="G217" s="3" t="s">
        <v>117</v>
      </c>
      <c r="H217" s="3" t="s">
        <v>117</v>
      </c>
      <c r="I217" s="3" t="s">
        <v>119</v>
      </c>
      <c r="J217" s="3">
        <v>222</v>
      </c>
      <c r="K217" s="3" t="s">
        <v>118</v>
      </c>
      <c r="L217" s="3" t="s">
        <v>120</v>
      </c>
      <c r="M217" s="3">
        <v>0.5</v>
      </c>
      <c r="N217" s="3" t="b">
        <v>1</v>
      </c>
      <c r="O217" s="3" t="b">
        <v>1</v>
      </c>
    </row>
    <row r="218" spans="1:15" x14ac:dyDescent="0.25">
      <c r="A218" s="3">
        <f>Flight!C218</f>
        <v>-27.564373760462406</v>
      </c>
      <c r="B218" s="3">
        <f>Flight!D218</f>
        <v>99.898779872146434</v>
      </c>
      <c r="C218" s="2">
        <f>Flight!A218</f>
        <v>41705.993055555402</v>
      </c>
      <c r="D218" s="3" t="str">
        <f>IF(ISBLANK(Flight!N218),"",Flight!N218)</f>
        <v/>
      </c>
      <c r="E218" s="10">
        <f>Flight!J218</f>
        <v>15251.333316841163</v>
      </c>
      <c r="F218" s="10">
        <f t="shared" si="3"/>
        <v>15251.333316841163</v>
      </c>
      <c r="G218" s="3" t="s">
        <v>117</v>
      </c>
      <c r="H218" s="3" t="s">
        <v>117</v>
      </c>
      <c r="I218" s="3" t="s">
        <v>119</v>
      </c>
      <c r="J218" s="3">
        <v>222</v>
      </c>
      <c r="K218" s="3" t="s">
        <v>118</v>
      </c>
      <c r="L218" s="3" t="s">
        <v>120</v>
      </c>
      <c r="M218" s="3">
        <v>0.5</v>
      </c>
      <c r="N218" s="3" t="b">
        <v>1</v>
      </c>
      <c r="O218" s="3" t="b">
        <v>1</v>
      </c>
    </row>
    <row r="219" spans="1:15" x14ac:dyDescent="0.25">
      <c r="A219" s="3">
        <f>Flight!C219</f>
        <v>-28.133229862241066</v>
      </c>
      <c r="B219" s="3">
        <f>Flight!D219</f>
        <v>100.05099023602244</v>
      </c>
      <c r="C219" s="2">
        <f>Flight!A219</f>
        <v>41705.996527777599</v>
      </c>
      <c r="D219" s="3" t="str">
        <f>IF(ISBLANK(Flight!N219),"",Flight!N219)</f>
        <v/>
      </c>
      <c r="E219" s="10">
        <f>Flight!J219</f>
        <v>14834.666653181892</v>
      </c>
      <c r="F219" s="10">
        <f t="shared" si="3"/>
        <v>14834.666653181892</v>
      </c>
      <c r="G219" s="3" t="s">
        <v>117</v>
      </c>
      <c r="H219" s="3" t="s">
        <v>117</v>
      </c>
      <c r="I219" s="3" t="s">
        <v>119</v>
      </c>
      <c r="J219" s="3">
        <v>222</v>
      </c>
      <c r="K219" s="3" t="s">
        <v>118</v>
      </c>
      <c r="L219" s="3" t="s">
        <v>120</v>
      </c>
      <c r="M219" s="3">
        <v>0.5</v>
      </c>
      <c r="N219" s="3" t="b">
        <v>1</v>
      </c>
      <c r="O219" s="3" t="b">
        <v>1</v>
      </c>
    </row>
    <row r="220" spans="1:15" x14ac:dyDescent="0.25">
      <c r="A220" s="3">
        <f>Flight!C220</f>
        <v>-28.702083947117671</v>
      </c>
      <c r="B220" s="3">
        <f>Flight!D220</f>
        <v>100.20402051702142</v>
      </c>
      <c r="C220" s="2">
        <f>Flight!A220</f>
        <v>41705.999999999804</v>
      </c>
      <c r="D220" s="3" t="str">
        <f>IF(ISBLANK(Flight!N220),"",Flight!N220)</f>
        <v/>
      </c>
      <c r="E220" s="10">
        <f>Flight!J220</f>
        <v>14417.999988649506</v>
      </c>
      <c r="F220" s="10">
        <f t="shared" si="3"/>
        <v>14417.999988649506</v>
      </c>
      <c r="G220" s="3" t="s">
        <v>117</v>
      </c>
      <c r="H220" s="3" t="s">
        <v>117</v>
      </c>
      <c r="I220" s="3" t="s">
        <v>119</v>
      </c>
      <c r="J220" s="3">
        <v>222</v>
      </c>
      <c r="K220" s="3" t="s">
        <v>118</v>
      </c>
      <c r="L220" s="3" t="s">
        <v>120</v>
      </c>
      <c r="M220" s="3">
        <v>0.5</v>
      </c>
      <c r="N220" s="3" t="b">
        <v>1</v>
      </c>
      <c r="O220" s="3" t="b">
        <v>1</v>
      </c>
    </row>
    <row r="221" spans="1:15" x14ac:dyDescent="0.25">
      <c r="A221" s="3">
        <f>Flight!C221</f>
        <v>-29.270935990654028</v>
      </c>
      <c r="B221" s="3">
        <f>Flight!D221</f>
        <v>100.35789484248981</v>
      </c>
      <c r="C221" s="2">
        <f>Flight!A221</f>
        <v>41706.003472222001</v>
      </c>
      <c r="D221" s="3" t="str">
        <f>IF(ISBLANK(Flight!N221),"",Flight!N221)</f>
        <v/>
      </c>
      <c r="E221" s="10">
        <f>Flight!J221</f>
        <v>14001.333324990235</v>
      </c>
      <c r="F221" s="10">
        <f t="shared" si="3"/>
        <v>14001.333324990235</v>
      </c>
      <c r="G221" s="3" t="s">
        <v>117</v>
      </c>
      <c r="H221" s="3" t="s">
        <v>117</v>
      </c>
      <c r="I221" s="3" t="s">
        <v>119</v>
      </c>
      <c r="J221" s="3">
        <v>222</v>
      </c>
      <c r="K221" s="3" t="s">
        <v>118</v>
      </c>
      <c r="L221" s="3" t="s">
        <v>120</v>
      </c>
      <c r="M221" s="3">
        <v>0.5</v>
      </c>
      <c r="N221" s="3" t="b">
        <v>1</v>
      </c>
      <c r="O221" s="3" t="b">
        <v>1</v>
      </c>
    </row>
    <row r="222" spans="1:15" x14ac:dyDescent="0.25">
      <c r="A222" s="3">
        <f>Flight!C222</f>
        <v>-29.839785987900591</v>
      </c>
      <c r="B222" s="3">
        <f>Flight!D222</f>
        <v>100.51263791433016</v>
      </c>
      <c r="C222" s="2">
        <f>Flight!A222</f>
        <v>41706.0069444443</v>
      </c>
      <c r="D222" s="3" t="str">
        <f>IF(ISBLANK(Flight!N222),"",Flight!N222)</f>
        <v>Last automated ping</v>
      </c>
      <c r="E222" s="10">
        <f>Flight!J222</f>
        <v>13584.666649107356</v>
      </c>
      <c r="F222" s="10">
        <f t="shared" si="3"/>
        <v>13584.666649107356</v>
      </c>
      <c r="G222" s="3" t="s">
        <v>117</v>
      </c>
      <c r="H222" s="3" t="s">
        <v>117</v>
      </c>
      <c r="I222" s="3" t="s">
        <v>119</v>
      </c>
      <c r="J222" s="3">
        <v>222</v>
      </c>
      <c r="K222" s="3" t="s">
        <v>118</v>
      </c>
      <c r="L222" s="3" t="s">
        <v>120</v>
      </c>
      <c r="M222" s="3">
        <v>0.5</v>
      </c>
      <c r="N222" s="3" t="b">
        <v>1</v>
      </c>
      <c r="O222" s="3" t="b">
        <v>1</v>
      </c>
    </row>
    <row r="223" spans="1:15" x14ac:dyDescent="0.25">
      <c r="A223" s="3">
        <f>Flight!C223</f>
        <v>-30.277377630065864</v>
      </c>
      <c r="B223" s="3">
        <f>Flight!D223</f>
        <v>100.63219911145357</v>
      </c>
      <c r="C223" s="2">
        <f>Flight!A223</f>
        <v>41706.010416666497</v>
      </c>
      <c r="D223" s="3" t="str">
        <f>IF(ISBLANK(Flight!N223),"",Flight!N223)</f>
        <v>Partial ping (engine shutdown?)</v>
      </c>
      <c r="E223" s="10">
        <f>Flight!J223</f>
        <v>9418.0000125146471</v>
      </c>
      <c r="F223" s="10">
        <f t="shared" si="3"/>
        <v>9418.0000125146471</v>
      </c>
      <c r="G223" s="3" t="s">
        <v>117</v>
      </c>
      <c r="H223" s="3" t="s">
        <v>117</v>
      </c>
      <c r="I223" s="3" t="s">
        <v>119</v>
      </c>
      <c r="J223" s="3">
        <v>222</v>
      </c>
      <c r="K223" s="3" t="s">
        <v>118</v>
      </c>
      <c r="L223" s="3" t="s">
        <v>120</v>
      </c>
      <c r="M223" s="3">
        <v>0.5</v>
      </c>
      <c r="N223" s="3" t="b">
        <v>1</v>
      </c>
      <c r="O223" s="3" t="b">
        <v>1</v>
      </c>
    </row>
    <row r="224" spans="1:15" x14ac:dyDescent="0.25">
      <c r="A224" s="3">
        <f>Flight!C224</f>
        <v>-30.569117003540633</v>
      </c>
      <c r="B224" s="3">
        <f>Flight!D224</f>
        <v>100.71214569300177</v>
      </c>
      <c r="C224" s="2">
        <f>Flight!A224</f>
        <v>41706.013888888701</v>
      </c>
      <c r="D224" s="3" t="str">
        <f>IF(ISBLANK(Flight!N224),"",Flight!N224)</f>
        <v>Assuming glide ratio 12 - 1</v>
      </c>
      <c r="E224" s="10">
        <f>Flight!J224</f>
        <v>6640.2222489654087</v>
      </c>
      <c r="F224" s="10">
        <f t="shared" si="3"/>
        <v>6640.2222489654087</v>
      </c>
      <c r="G224" s="3" t="s">
        <v>117</v>
      </c>
      <c r="H224" s="3" t="s">
        <v>117</v>
      </c>
      <c r="I224" s="3" t="s">
        <v>119</v>
      </c>
      <c r="J224" s="3">
        <v>222</v>
      </c>
      <c r="K224" s="3" t="s">
        <v>118</v>
      </c>
      <c r="L224" s="3" t="s">
        <v>120</v>
      </c>
      <c r="M224" s="3">
        <v>0.5</v>
      </c>
      <c r="N224" s="3" t="b">
        <v>1</v>
      </c>
      <c r="O224" s="3" t="b">
        <v>1</v>
      </c>
    </row>
    <row r="225" spans="1:15" x14ac:dyDescent="0.25">
      <c r="A225" s="3">
        <f>Flight!C225</f>
        <v>-30.766046299073238</v>
      </c>
      <c r="B225" s="3">
        <f>Flight!D225</f>
        <v>100.76621985914205</v>
      </c>
      <c r="C225" s="2">
        <f>Flight!A225</f>
        <v>41706.017361110898</v>
      </c>
      <c r="D225" s="3" t="str">
        <f>IF(ISBLANK(Flight!N225),"",Flight!N225)</f>
        <v/>
      </c>
      <c r="E225" s="10">
        <f>Flight!J225</f>
        <v>4765.2222624986898</v>
      </c>
      <c r="F225" s="10">
        <f t="shared" si="3"/>
        <v>4765.2222624986898</v>
      </c>
      <c r="G225" s="3" t="s">
        <v>117</v>
      </c>
      <c r="H225" s="3" t="s">
        <v>117</v>
      </c>
      <c r="I225" s="3" t="s">
        <v>119</v>
      </c>
      <c r="J225" s="3">
        <v>222</v>
      </c>
      <c r="K225" s="3" t="s">
        <v>118</v>
      </c>
      <c r="L225" s="3" t="s">
        <v>120</v>
      </c>
      <c r="M225" s="3">
        <v>0.5</v>
      </c>
      <c r="N225" s="3" t="b">
        <v>1</v>
      </c>
      <c r="O225" s="3" t="b">
        <v>1</v>
      </c>
    </row>
    <row r="226" spans="1:15" x14ac:dyDescent="0.25">
      <c r="A226" s="3">
        <f>Flight!C226</f>
        <v>-30.962975507135262</v>
      </c>
      <c r="B226" s="3">
        <f>Flight!D226</f>
        <v>100.8204052161561</v>
      </c>
      <c r="C226" s="2">
        <f>Flight!A226</f>
        <v>41706.020833333103</v>
      </c>
      <c r="D226" s="3" t="str">
        <f>IF(ISBLANK(Flight!N226),"",Flight!N226)</f>
        <v/>
      </c>
      <c r="E226" s="10">
        <f>Flight!J226</f>
        <v>2890.2222721029539</v>
      </c>
      <c r="F226" s="10">
        <f t="shared" si="3"/>
        <v>2890.2222721029539</v>
      </c>
      <c r="G226" s="3" t="s">
        <v>117</v>
      </c>
      <c r="H226" s="3" t="s">
        <v>117</v>
      </c>
      <c r="I226" s="3" t="s">
        <v>119</v>
      </c>
      <c r="J226" s="3">
        <v>222</v>
      </c>
      <c r="K226" s="3" t="s">
        <v>118</v>
      </c>
      <c r="L226" s="3" t="s">
        <v>120</v>
      </c>
      <c r="M226" s="3">
        <v>0.5</v>
      </c>
      <c r="N226" s="3" t="b">
        <v>1</v>
      </c>
      <c r="O226" s="3" t="b">
        <v>1</v>
      </c>
    </row>
    <row r="227" spans="1:15" x14ac:dyDescent="0.25">
      <c r="A227" s="3">
        <f>Flight!C227</f>
        <v>-31.11614457206775</v>
      </c>
      <c r="B227" s="3">
        <f>Flight!D227</f>
        <v>100.86261727208108</v>
      </c>
      <c r="C227" s="2">
        <f>Flight!A227</f>
        <v>41706.024305555402</v>
      </c>
      <c r="D227" s="3" t="str">
        <f>IF(ISBLANK(Flight!N227),"",Flight!N227)</f>
        <v/>
      </c>
      <c r="E227" s="10">
        <f>Flight!J227</f>
        <v>1431.8889065128751</v>
      </c>
      <c r="F227" s="10">
        <f t="shared" si="3"/>
        <v>1431.8889065128751</v>
      </c>
      <c r="G227" s="3" t="s">
        <v>117</v>
      </c>
      <c r="H227" s="3" t="s">
        <v>117</v>
      </c>
      <c r="I227" s="3" t="s">
        <v>119</v>
      </c>
      <c r="J227" s="3">
        <v>222</v>
      </c>
      <c r="K227" s="3" t="s">
        <v>118</v>
      </c>
      <c r="L227" s="3" t="s">
        <v>120</v>
      </c>
      <c r="M227" s="3">
        <v>0.5</v>
      </c>
      <c r="N227" s="3" t="b">
        <v>1</v>
      </c>
      <c r="O227" s="3" t="b">
        <v>1</v>
      </c>
    </row>
    <row r="228" spans="1:15" x14ac:dyDescent="0.25">
      <c r="A228" s="3">
        <f>Flight!C228</f>
        <v>-31.262020141955631</v>
      </c>
      <c r="B228" s="3">
        <f>Flight!D228</f>
        <v>100.902881242585</v>
      </c>
      <c r="C228" s="2">
        <f>Flight!A228</f>
        <v>41706.027777777599</v>
      </c>
      <c r="D228" s="3" t="str">
        <f>IF(ISBLANK(Flight!N228),"",Flight!N228)</f>
        <v/>
      </c>
      <c r="E228" s="10">
        <f>Flight!J228</f>
        <v>43.000027648638934</v>
      </c>
      <c r="F228" s="10">
        <f t="shared" si="3"/>
        <v>43.000027648638934</v>
      </c>
      <c r="G228" s="3" t="s">
        <v>117</v>
      </c>
      <c r="H228" s="3" t="s">
        <v>117</v>
      </c>
      <c r="I228" s="3" t="s">
        <v>119</v>
      </c>
      <c r="J228" s="3">
        <v>222</v>
      </c>
      <c r="K228" s="3" t="s">
        <v>118</v>
      </c>
      <c r="L228" s="3" t="s">
        <v>120</v>
      </c>
      <c r="M228" s="3">
        <v>0.5</v>
      </c>
      <c r="N228" s="3" t="b">
        <v>1</v>
      </c>
      <c r="O228" s="3" t="b">
        <v>1</v>
      </c>
    </row>
    <row r="229" spans="1:15" x14ac:dyDescent="0.25">
      <c r="A229" s="3">
        <f>Flight!C229</f>
        <v>-31.262020141955624</v>
      </c>
      <c r="B229" s="3">
        <f>Flight!D229</f>
        <v>100.902881242585</v>
      </c>
      <c r="C229" s="2">
        <f>Flight!A229</f>
        <v>41706.031249999804</v>
      </c>
      <c r="D229" s="3" t="str">
        <f>IF(ISBLANK(Flight!N229),"",Flight!N229)</f>
        <v>Dead in the water</v>
      </c>
      <c r="E229" s="10">
        <f>Flight!J229</f>
        <v>0</v>
      </c>
      <c r="F229" s="10">
        <f t="shared" si="3"/>
        <v>0</v>
      </c>
      <c r="G229" s="3" t="s">
        <v>117</v>
      </c>
      <c r="H229" s="3" t="s">
        <v>117</v>
      </c>
      <c r="I229" s="3" t="s">
        <v>119</v>
      </c>
      <c r="J229" s="3">
        <v>222</v>
      </c>
      <c r="K229" s="3" t="s">
        <v>118</v>
      </c>
      <c r="L229" s="3" t="s">
        <v>120</v>
      </c>
      <c r="M229" s="3">
        <v>0.5</v>
      </c>
      <c r="N229" s="3" t="b">
        <v>1</v>
      </c>
      <c r="O229" s="3" t="b">
        <v>1</v>
      </c>
    </row>
    <row r="230" spans="1:15" x14ac:dyDescent="0.25">
      <c r="A230" s="3">
        <f>Flight!C230</f>
        <v>-31.262020141955617</v>
      </c>
      <c r="B230" s="3">
        <f>Flight!D230</f>
        <v>100.902881242585</v>
      </c>
      <c r="C230" s="2">
        <f>Flight!A230</f>
        <v>41706.034722222001</v>
      </c>
      <c r="D230" s="3" t="str">
        <f>IF(ISBLANK(Flight!N230),"",Flight!N230)</f>
        <v/>
      </c>
      <c r="E230" s="10">
        <f>Flight!J230</f>
        <v>0</v>
      </c>
      <c r="F230" s="10">
        <f t="shared" si="3"/>
        <v>0</v>
      </c>
      <c r="G230" s="3" t="s">
        <v>117</v>
      </c>
      <c r="H230" s="3" t="s">
        <v>117</v>
      </c>
      <c r="I230" s="3" t="s">
        <v>119</v>
      </c>
      <c r="J230" s="3">
        <v>222</v>
      </c>
      <c r="K230" s="3" t="s">
        <v>118</v>
      </c>
      <c r="L230" s="3" t="s">
        <v>120</v>
      </c>
      <c r="M230" s="3">
        <v>0.5</v>
      </c>
      <c r="N230" s="3" t="b">
        <v>1</v>
      </c>
      <c r="O230" s="3" t="b">
        <v>1</v>
      </c>
    </row>
    <row r="231" spans="1:15" x14ac:dyDescent="0.25">
      <c r="A231" s="3">
        <f>Flight!C231</f>
        <v>-31.262020141955617</v>
      </c>
      <c r="B231" s="3">
        <f>Flight!D231</f>
        <v>100.902881242585</v>
      </c>
      <c r="C231" s="2">
        <f>Flight!A231</f>
        <v>41706.038194444198</v>
      </c>
      <c r="D231" s="3" t="str">
        <f>IF(ISBLANK(Flight!N231),"",Flight!N231)</f>
        <v/>
      </c>
      <c r="E231" s="10">
        <f>Flight!J231</f>
        <v>0</v>
      </c>
      <c r="F231" s="10">
        <f t="shared" si="3"/>
        <v>0</v>
      </c>
      <c r="G231" s="3" t="s">
        <v>117</v>
      </c>
      <c r="H231" s="3" t="s">
        <v>117</v>
      </c>
      <c r="I231" s="3" t="s">
        <v>119</v>
      </c>
      <c r="J231" s="3">
        <v>222</v>
      </c>
      <c r="K231" s="3" t="s">
        <v>118</v>
      </c>
      <c r="L231" s="3" t="s">
        <v>120</v>
      </c>
      <c r="M231" s="3">
        <v>0.5</v>
      </c>
      <c r="N231" s="3" t="b">
        <v>1</v>
      </c>
      <c r="O231" s="3" t="b">
        <v>1</v>
      </c>
    </row>
    <row r="232" spans="1:15" x14ac:dyDescent="0.25">
      <c r="A232" s="3">
        <f>Flight!C232</f>
        <v>-31.262020141955617</v>
      </c>
      <c r="B232" s="3">
        <f>Flight!D232</f>
        <v>100.902881242585</v>
      </c>
      <c r="C232" s="2">
        <f>Flight!A232</f>
        <v>41706.041666666402</v>
      </c>
      <c r="D232" s="3" t="str">
        <f>IF(ISBLANK(Flight!N232),"",Flight!N232)</f>
        <v/>
      </c>
      <c r="E232" s="10">
        <f>Flight!J232</f>
        <v>0</v>
      </c>
      <c r="F232" s="10">
        <f t="shared" si="3"/>
        <v>0</v>
      </c>
      <c r="G232" s="3" t="s">
        <v>117</v>
      </c>
      <c r="H232" s="3" t="s">
        <v>117</v>
      </c>
      <c r="I232" s="3" t="s">
        <v>119</v>
      </c>
      <c r="J232" s="3">
        <v>222</v>
      </c>
      <c r="K232" s="3" t="s">
        <v>118</v>
      </c>
      <c r="L232" s="3" t="s">
        <v>120</v>
      </c>
      <c r="M232" s="3">
        <v>0.5</v>
      </c>
      <c r="N232" s="3" t="b">
        <v>1</v>
      </c>
      <c r="O232" s="3" t="b">
        <v>1</v>
      </c>
    </row>
    <row r="233" spans="1:15" x14ac:dyDescent="0.25">
      <c r="A233" s="3">
        <f>Flight!C233</f>
        <v>-31.262020141955617</v>
      </c>
      <c r="B233" s="3">
        <f>Flight!D233</f>
        <v>100.902881242585</v>
      </c>
      <c r="C233" s="2">
        <f>Flight!A233</f>
        <v>41706.045138888701</v>
      </c>
      <c r="D233" s="3" t="str">
        <f>IF(ISBLANK(Flight!N233),"",Flight!N233)</f>
        <v/>
      </c>
      <c r="E233" s="10">
        <f>Flight!J233</f>
        <v>0</v>
      </c>
      <c r="F233" s="10">
        <f t="shared" si="3"/>
        <v>0</v>
      </c>
      <c r="G233" s="3" t="s">
        <v>117</v>
      </c>
      <c r="H233" s="3" t="s">
        <v>117</v>
      </c>
      <c r="I233" s="3" t="s">
        <v>119</v>
      </c>
      <c r="J233" s="3">
        <v>222</v>
      </c>
      <c r="K233" s="3" t="s">
        <v>118</v>
      </c>
      <c r="L233" s="3" t="s">
        <v>120</v>
      </c>
      <c r="M233" s="3">
        <v>0.5</v>
      </c>
      <c r="N233" s="3" t="b">
        <v>1</v>
      </c>
      <c r="O233" s="3" t="b">
        <v>1</v>
      </c>
    </row>
    <row r="234" spans="1:15" x14ac:dyDescent="0.25">
      <c r="A234" s="3">
        <f>Flight!C234</f>
        <v>-31.262020141955617</v>
      </c>
      <c r="B234" s="3">
        <f>Flight!D234</f>
        <v>100.902881242585</v>
      </c>
      <c r="C234" s="2">
        <f>Flight!A234</f>
        <v>41706.048611110898</v>
      </c>
      <c r="D234" s="3" t="str">
        <f>IF(ISBLANK(Flight!N234),"",Flight!N234)</f>
        <v>Scheduled ping never happened</v>
      </c>
      <c r="E234" s="10">
        <f>Flight!J234</f>
        <v>0</v>
      </c>
      <c r="F234" s="10">
        <f t="shared" si="3"/>
        <v>0</v>
      </c>
      <c r="G234" s="3" t="s">
        <v>117</v>
      </c>
      <c r="H234" s="3" t="s">
        <v>117</v>
      </c>
      <c r="I234" s="3" t="s">
        <v>119</v>
      </c>
      <c r="J234" s="3">
        <v>222</v>
      </c>
      <c r="K234" s="3" t="s">
        <v>118</v>
      </c>
      <c r="L234" s="3" t="s">
        <v>120</v>
      </c>
      <c r="M234" s="3">
        <v>0.5</v>
      </c>
      <c r="N234" s="3" t="b">
        <v>1</v>
      </c>
      <c r="O234" s="3" t="b">
        <v>1</v>
      </c>
    </row>
    <row r="235" spans="1:15" x14ac:dyDescent="0.25">
      <c r="A235" s="3">
        <f>Flight!C235</f>
        <v>-31.262020141955617</v>
      </c>
      <c r="B235" s="3">
        <f>Flight!D235</f>
        <v>100.902881242585</v>
      </c>
      <c r="C235" s="2">
        <f>Flight!A235</f>
        <v>41706.052083333103</v>
      </c>
      <c r="D235" s="3" t="str">
        <f>IF(ISBLANK(Flight!N235),"",Flight!N235)</f>
        <v/>
      </c>
      <c r="E235" s="10">
        <f>Flight!J235</f>
        <v>0</v>
      </c>
      <c r="F235" s="10">
        <f t="shared" si="3"/>
        <v>0</v>
      </c>
      <c r="G235" s="3" t="s">
        <v>117</v>
      </c>
      <c r="H235" s="3" t="s">
        <v>117</v>
      </c>
      <c r="I235" s="3" t="s">
        <v>119</v>
      </c>
      <c r="J235" s="3">
        <v>222</v>
      </c>
      <c r="K235" s="3" t="s">
        <v>118</v>
      </c>
      <c r="L235" s="3" t="s">
        <v>120</v>
      </c>
      <c r="M235" s="3">
        <v>0.5</v>
      </c>
      <c r="N235" s="3" t="b">
        <v>1</v>
      </c>
      <c r="O235" s="3" t="b">
        <v>1</v>
      </c>
    </row>
    <row r="236" spans="1:15" x14ac:dyDescent="0.25">
      <c r="A236" s="3">
        <f>Flight!C236</f>
        <v>-31.262020141955617</v>
      </c>
      <c r="B236" s="3">
        <f>Flight!D236</f>
        <v>100.902881242585</v>
      </c>
      <c r="C236" s="2">
        <f>Flight!A236</f>
        <v>41706.0555555553</v>
      </c>
      <c r="D236" s="3" t="str">
        <f>IF(ISBLANK(Flight!N236),"",Flight!N236)</f>
        <v/>
      </c>
      <c r="E236" s="10">
        <f>Flight!J236</f>
        <v>0</v>
      </c>
      <c r="F236" s="10">
        <f t="shared" si="3"/>
        <v>0</v>
      </c>
      <c r="G236" s="3" t="s">
        <v>117</v>
      </c>
      <c r="H236" s="3" t="s">
        <v>117</v>
      </c>
      <c r="I236" s="3" t="s">
        <v>119</v>
      </c>
      <c r="J236" s="3">
        <v>222</v>
      </c>
      <c r="K236" s="3" t="s">
        <v>118</v>
      </c>
      <c r="L236" s="3" t="s">
        <v>120</v>
      </c>
      <c r="M236" s="3">
        <v>0.5</v>
      </c>
      <c r="N236" s="3" t="b">
        <v>1</v>
      </c>
      <c r="O236" s="3" t="b">
        <v>1</v>
      </c>
    </row>
    <row r="237" spans="1:15" x14ac:dyDescent="0.25">
      <c r="A237" s="3">
        <f>Flight!C237</f>
        <v>-31.262020141955617</v>
      </c>
      <c r="B237" s="3">
        <f>Flight!D237</f>
        <v>100.902881242585</v>
      </c>
      <c r="C237" s="2">
        <f>Flight!A237</f>
        <v>41706.059027777497</v>
      </c>
      <c r="D237" s="3" t="str">
        <f>IF(ISBLANK(Flight!N237),"",Flight!N237)</f>
        <v/>
      </c>
      <c r="E237" s="10">
        <f>Flight!J237</f>
        <v>0</v>
      </c>
      <c r="F237" s="10">
        <f t="shared" si="3"/>
        <v>0</v>
      </c>
      <c r="G237" s="3" t="s">
        <v>117</v>
      </c>
      <c r="H237" s="3" t="s">
        <v>117</v>
      </c>
      <c r="I237" s="3" t="s">
        <v>119</v>
      </c>
      <c r="J237" s="3">
        <v>222</v>
      </c>
      <c r="K237" s="3" t="s">
        <v>118</v>
      </c>
      <c r="L237" s="3" t="s">
        <v>120</v>
      </c>
      <c r="M237" s="3">
        <v>0.5</v>
      </c>
      <c r="N237" s="3" t="b">
        <v>1</v>
      </c>
      <c r="O237" s="3" t="b">
        <v>1</v>
      </c>
    </row>
    <row r="238" spans="1:15" x14ac:dyDescent="0.25">
      <c r="A238" s="3">
        <f>Flight!C238</f>
        <v>-31.262020141955617</v>
      </c>
      <c r="B238" s="3">
        <f>Flight!D238</f>
        <v>100.902881242585</v>
      </c>
      <c r="C238" s="2">
        <f>Flight!A238</f>
        <v>41706.062499999804</v>
      </c>
      <c r="D238" s="3" t="str">
        <f>IF(ISBLANK(Flight!N238),"",Flight!N238)</f>
        <v/>
      </c>
      <c r="E238" s="10">
        <f>Flight!J238</f>
        <v>0</v>
      </c>
      <c r="F238" s="10">
        <f t="shared" si="3"/>
        <v>0</v>
      </c>
      <c r="G238" s="3" t="s">
        <v>117</v>
      </c>
      <c r="H238" s="3" t="s">
        <v>117</v>
      </c>
      <c r="I238" s="3" t="s">
        <v>119</v>
      </c>
      <c r="J238" s="3">
        <v>222</v>
      </c>
      <c r="K238" s="3" t="s">
        <v>118</v>
      </c>
      <c r="L238" s="3" t="s">
        <v>120</v>
      </c>
      <c r="M238" s="3">
        <v>0.5</v>
      </c>
      <c r="N238" s="3" t="b">
        <v>1</v>
      </c>
      <c r="O238" s="3" t="b">
        <v>1</v>
      </c>
    </row>
    <row r="239" spans="1:15" x14ac:dyDescent="0.25">
      <c r="A239" s="3"/>
      <c r="B239" s="3"/>
      <c r="C239" s="2"/>
      <c r="E239" s="10"/>
      <c r="F239" s="10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2"/>
      <c r="E240" s="10"/>
      <c r="F240" s="10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2"/>
      <c r="E241" s="10"/>
      <c r="F241" s="10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2"/>
      <c r="E242" s="10"/>
      <c r="F242" s="10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2"/>
      <c r="E243" s="10"/>
      <c r="F243" s="10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2"/>
      <c r="E244" s="10"/>
      <c r="F244" s="10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2"/>
      <c r="E245" s="10"/>
      <c r="F245" s="10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2"/>
      <c r="E246" s="10"/>
      <c r="F246" s="10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2"/>
      <c r="E247" s="10"/>
      <c r="F247" s="10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2"/>
      <c r="E248" s="10"/>
      <c r="F248" s="10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2"/>
      <c r="E249" s="10"/>
      <c r="F249" s="10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2"/>
      <c r="E250" s="10"/>
      <c r="F250" s="10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2"/>
      <c r="E251" s="10"/>
      <c r="F251" s="10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2"/>
      <c r="E252" s="10"/>
      <c r="F252" s="10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2"/>
      <c r="E253" s="10"/>
      <c r="F253" s="10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2"/>
      <c r="E254" s="10"/>
      <c r="F254" s="10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2"/>
      <c r="E255" s="10"/>
      <c r="F255" s="10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2"/>
      <c r="E256" s="10"/>
      <c r="F256" s="10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2"/>
      <c r="E257" s="10"/>
      <c r="F257" s="10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2"/>
      <c r="E258" s="10"/>
      <c r="F258" s="10"/>
      <c r="I258" s="3"/>
      <c r="J258" s="3"/>
      <c r="K258" s="3"/>
      <c r="L258" s="3"/>
      <c r="M258" s="3"/>
      <c r="N258" s="3"/>
      <c r="O258" s="3"/>
    </row>
    <row r="259" spans="1:15" x14ac:dyDescent="0.25">
      <c r="A259" s="3"/>
      <c r="B259" s="3"/>
      <c r="C259" s="2"/>
      <c r="E259" s="10"/>
      <c r="F259" s="10"/>
      <c r="I259" s="3"/>
      <c r="J259" s="3"/>
      <c r="K259" s="3"/>
      <c r="L259" s="3"/>
      <c r="M259" s="3"/>
      <c r="N259" s="3"/>
      <c r="O259" s="3"/>
    </row>
    <row r="260" spans="1:15" x14ac:dyDescent="0.25">
      <c r="A260" s="3"/>
      <c r="B260" s="3"/>
      <c r="C260" s="2"/>
      <c r="E260" s="10"/>
      <c r="F260" s="10"/>
      <c r="I260" s="3"/>
      <c r="J260" s="3"/>
      <c r="K260" s="3"/>
      <c r="L260" s="3"/>
      <c r="M260" s="3"/>
      <c r="N260" s="3"/>
      <c r="O260" s="3"/>
    </row>
    <row r="261" spans="1:15" x14ac:dyDescent="0.25">
      <c r="A261" s="3"/>
      <c r="B261" s="3"/>
      <c r="C261" s="2"/>
      <c r="E261" s="10"/>
      <c r="F261" s="10"/>
      <c r="I261" s="3"/>
      <c r="J261" s="3"/>
      <c r="K261" s="3"/>
      <c r="L261" s="3"/>
      <c r="M261" s="3"/>
      <c r="N261" s="3"/>
      <c r="O261" s="3"/>
    </row>
    <row r="262" spans="1:15" x14ac:dyDescent="0.25">
      <c r="A262" s="3"/>
      <c r="B262" s="3"/>
      <c r="C262" s="2"/>
      <c r="E262" s="10"/>
      <c r="F262" s="10"/>
      <c r="I262" s="3"/>
      <c r="J262" s="3"/>
      <c r="K262" s="3"/>
      <c r="L262" s="3"/>
      <c r="M262" s="3"/>
      <c r="N262" s="3"/>
      <c r="O262" s="3"/>
    </row>
    <row r="263" spans="1:15" x14ac:dyDescent="0.25">
      <c r="A263" s="3"/>
      <c r="B263" s="3"/>
      <c r="C263" s="2"/>
      <c r="E263" s="10"/>
      <c r="F263" s="10"/>
      <c r="I263" s="3"/>
      <c r="J263" s="3"/>
      <c r="K263" s="3"/>
      <c r="L263" s="3"/>
      <c r="M263" s="3"/>
      <c r="N263" s="3"/>
      <c r="O263" s="3"/>
    </row>
    <row r="264" spans="1:15" x14ac:dyDescent="0.25">
      <c r="A264" s="3"/>
      <c r="B264" s="3"/>
      <c r="C264" s="2"/>
      <c r="E264" s="10"/>
      <c r="F264" s="10"/>
      <c r="I264" s="3"/>
      <c r="J264" s="3"/>
      <c r="K264" s="3"/>
      <c r="L264" s="3"/>
      <c r="M264" s="3"/>
      <c r="N264" s="3"/>
      <c r="O264" s="3"/>
    </row>
    <row r="265" spans="1:15" x14ac:dyDescent="0.25">
      <c r="A265" s="3"/>
      <c r="B265" s="3"/>
      <c r="C265" s="2"/>
      <c r="E265" s="10"/>
      <c r="F265" s="10"/>
      <c r="I265" s="3"/>
      <c r="J265" s="3"/>
      <c r="K265" s="3"/>
      <c r="L265" s="3"/>
      <c r="M265" s="3"/>
      <c r="N265" s="3"/>
      <c r="O265" s="3"/>
    </row>
    <row r="266" spans="1:15" x14ac:dyDescent="0.25">
      <c r="A266" s="3"/>
      <c r="B266" s="3"/>
      <c r="C266" s="2"/>
      <c r="E266" s="10"/>
      <c r="F266" s="10"/>
      <c r="I266" s="3"/>
      <c r="J266" s="3"/>
      <c r="K266" s="3"/>
      <c r="L266" s="3"/>
      <c r="M266" s="3"/>
      <c r="N266" s="3"/>
      <c r="O266" s="3"/>
    </row>
    <row r="267" spans="1:15" x14ac:dyDescent="0.25">
      <c r="A267" s="3"/>
      <c r="B267" s="3"/>
      <c r="C267" s="2"/>
      <c r="E267" s="10"/>
      <c r="F267" s="10"/>
      <c r="I267" s="3"/>
      <c r="J267" s="3"/>
      <c r="K267" s="3"/>
      <c r="L267" s="3"/>
      <c r="M267" s="3"/>
      <c r="N267" s="3"/>
      <c r="O267" s="3"/>
    </row>
    <row r="268" spans="1:15" x14ac:dyDescent="0.25">
      <c r="A268" s="3"/>
      <c r="B268" s="3"/>
      <c r="C268" s="2"/>
      <c r="E268" s="10"/>
      <c r="F268" s="10"/>
      <c r="I268" s="3"/>
      <c r="J268" s="3"/>
      <c r="K268" s="3"/>
      <c r="L268" s="3"/>
      <c r="M268" s="3"/>
      <c r="N268" s="3"/>
      <c r="O268" s="3"/>
    </row>
    <row r="269" spans="1:15" x14ac:dyDescent="0.25">
      <c r="A269" s="3"/>
      <c r="B269" s="3"/>
      <c r="C269" s="2"/>
      <c r="E269" s="10"/>
      <c r="F269" s="10"/>
      <c r="I269" s="3"/>
      <c r="J269" s="3"/>
      <c r="K269" s="3"/>
      <c r="L269" s="3"/>
      <c r="M269" s="3"/>
      <c r="N269" s="3"/>
      <c r="O269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0"/>
  <sheetViews>
    <sheetView workbookViewId="0">
      <selection activeCell="O2" sqref="O2"/>
    </sheetView>
  </sheetViews>
  <sheetFormatPr defaultRowHeight="15" x14ac:dyDescent="0.25"/>
  <cols>
    <col min="14" max="14" width="16.5703125" customWidth="1"/>
    <col min="15" max="15" width="13.7109375" customWidth="1"/>
  </cols>
  <sheetData>
    <row r="1" spans="3:15" x14ac:dyDescent="0.25">
      <c r="C1" s="3" t="s">
        <v>31</v>
      </c>
      <c r="D1" s="3"/>
      <c r="E1" s="3" t="s">
        <v>1</v>
      </c>
      <c r="F1" s="3"/>
      <c r="G1" s="3" t="s">
        <v>2</v>
      </c>
      <c r="H1" s="3"/>
      <c r="I1" s="3" t="s">
        <v>3</v>
      </c>
      <c r="J1" s="10"/>
      <c r="K1" s="3" t="s">
        <v>29</v>
      </c>
      <c r="L1" s="3"/>
      <c r="M1" s="10" t="s">
        <v>37</v>
      </c>
      <c r="O1" t="s">
        <v>101</v>
      </c>
    </row>
    <row r="2" spans="3:15" x14ac:dyDescent="0.25"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10" t="s">
        <v>26</v>
      </c>
      <c r="K2" s="3" t="s">
        <v>27</v>
      </c>
      <c r="L2" s="3" t="s">
        <v>28</v>
      </c>
      <c r="M2" s="10" t="s">
        <v>38</v>
      </c>
    </row>
    <row r="3" spans="3:15" x14ac:dyDescent="0.25">
      <c r="C3">
        <v>3.6465999999999998</v>
      </c>
      <c r="D3">
        <v>102.02760000000001</v>
      </c>
      <c r="E3">
        <v>25</v>
      </c>
      <c r="F3" t="s">
        <v>66</v>
      </c>
      <c r="G3">
        <v>426</v>
      </c>
      <c r="H3">
        <v>789</v>
      </c>
      <c r="I3">
        <v>22800</v>
      </c>
      <c r="J3">
        <v>6949.4400000000005</v>
      </c>
      <c r="K3">
        <v>1800</v>
      </c>
      <c r="L3">
        <v>32.918399999999998</v>
      </c>
      <c r="M3">
        <v>113.69999999168795</v>
      </c>
      <c r="N3" s="19" t="s">
        <v>90</v>
      </c>
      <c r="O3" s="19" t="s">
        <v>91</v>
      </c>
    </row>
    <row r="4" spans="3:15" x14ac:dyDescent="0.25">
      <c r="C4">
        <v>3.7073</v>
      </c>
      <c r="D4">
        <v>102.05629999999999</v>
      </c>
      <c r="E4" s="3">
        <v>25</v>
      </c>
      <c r="F4" t="s">
        <v>66</v>
      </c>
      <c r="G4">
        <v>427</v>
      </c>
      <c r="H4">
        <v>790</v>
      </c>
      <c r="I4">
        <v>24000</v>
      </c>
      <c r="J4">
        <v>7315.2000000000007</v>
      </c>
      <c r="K4">
        <v>1800</v>
      </c>
      <c r="L4">
        <v>32.918399999999998</v>
      </c>
      <c r="M4">
        <v>126.86666670127306</v>
      </c>
      <c r="N4">
        <f>180/PI()*(ASIN(SIN(C3*PI()/180)*COS(M3/6371) + COS(C3*PI()/180)*SIN((M4-M3)/6371)*COS(E3*PI()/180)))</f>
        <v>3.7533413560509992</v>
      </c>
      <c r="O4">
        <f>180/PI()*(D3 *PI()/180+ ATAN2(COS((M4-M3)/6371)-SIN(C3*PI()/180)*SIN(C4*PI()/180), SIN(E3*PI()/180)*SIN((M4-M3)/6371)*COS(C3*PI()/180)))</f>
        <v>102.07774748504823</v>
      </c>
    </row>
    <row r="5" spans="3:15" x14ac:dyDescent="0.25">
      <c r="C5">
        <v>3.7629999999999999</v>
      </c>
      <c r="D5">
        <v>102.0825</v>
      </c>
      <c r="E5" s="3">
        <v>25</v>
      </c>
      <c r="F5" t="s">
        <v>66</v>
      </c>
      <c r="G5">
        <v>433</v>
      </c>
      <c r="H5">
        <v>801</v>
      </c>
      <c r="I5">
        <v>24800</v>
      </c>
      <c r="J5">
        <v>7559.04</v>
      </c>
      <c r="K5">
        <v>1560</v>
      </c>
      <c r="L5">
        <v>28.529279999999996</v>
      </c>
      <c r="M5">
        <v>126.86666670127306</v>
      </c>
      <c r="N5" s="3">
        <f>180/PI()*(ASIN(SIN(N4*PI()/180)*COS(($M5-$M4)/6371) + COS(N4*PI()/180)*SIN(($M5-$M4)/6371)*COS($E4*PI()/180)))</f>
        <v>3.7533413560509983</v>
      </c>
      <c r="O5" s="3">
        <f>180/PI()*(O4 *PI()/180+ ATAN2(COS(($M5-$M4)/6371)-SIN(N4*PI()/180)*SIN(N5*PI()/180), SIN($E4*PI()/180)*SIN(($M5-$M4)/6371)*COS(N4*PI()/180)))</f>
        <v>102.07774748504825</v>
      </c>
    </row>
    <row r="6" spans="3:15" x14ac:dyDescent="0.25">
      <c r="C6">
        <v>3.8187000000000002</v>
      </c>
      <c r="D6">
        <v>102.1087</v>
      </c>
      <c r="E6" s="3">
        <v>25</v>
      </c>
      <c r="F6" t="s">
        <v>66</v>
      </c>
      <c r="G6">
        <v>440</v>
      </c>
      <c r="H6">
        <v>814</v>
      </c>
      <c r="I6">
        <v>25600</v>
      </c>
      <c r="J6">
        <v>7802.88</v>
      </c>
      <c r="K6">
        <v>1380</v>
      </c>
      <c r="L6">
        <v>25.237439999999999</v>
      </c>
      <c r="M6">
        <v>140.43333341216203</v>
      </c>
      <c r="N6" s="3">
        <f t="shared" ref="N6:N15" si="0">180/PI()*(ASIN(SIN(N5*PI()/180)*COS(($M6-$M5)/6371) + COS(N5*PI()/180)*SIN(($M6-$M5)/6371)*COS($E5*PI()/180)))</f>
        <v>3.8639165875486388</v>
      </c>
      <c r="O6" s="3">
        <f t="shared" ref="O6:O15" si="1">180/PI()*(O5 *PI()/180+ ATAN2(COS(($M6-$M5)/6371)-SIN(N5*PI()/180)*SIN(N6*PI()/180), SIN($E5*PI()/180)*SIN(($M6-$M5)/6371)*COS(N5*PI()/180)))</f>
        <v>102.12942772068473</v>
      </c>
    </row>
    <row r="7" spans="3:15" x14ac:dyDescent="0.25">
      <c r="C7">
        <v>3.8740000000000001</v>
      </c>
      <c r="D7">
        <v>102.13460000000001</v>
      </c>
      <c r="E7" s="3">
        <v>25</v>
      </c>
      <c r="F7" t="s">
        <v>66</v>
      </c>
      <c r="G7">
        <v>448</v>
      </c>
      <c r="H7">
        <v>830</v>
      </c>
      <c r="I7">
        <v>26200</v>
      </c>
      <c r="J7">
        <v>7985.76</v>
      </c>
      <c r="K7">
        <v>1260</v>
      </c>
      <c r="L7">
        <v>23.042879999999997</v>
      </c>
      <c r="M7">
        <v>140.43333341216203</v>
      </c>
      <c r="N7" s="3">
        <f t="shared" si="0"/>
        <v>3.8639165875486388</v>
      </c>
      <c r="O7" s="3">
        <f t="shared" si="1"/>
        <v>102.12942772068473</v>
      </c>
    </row>
    <row r="8" spans="3:15" x14ac:dyDescent="0.25">
      <c r="C8">
        <v>3.9316</v>
      </c>
      <c r="D8">
        <v>102.1618</v>
      </c>
      <c r="E8" s="3">
        <v>25</v>
      </c>
      <c r="F8" t="s">
        <v>66</v>
      </c>
      <c r="G8">
        <v>454</v>
      </c>
      <c r="H8">
        <v>840</v>
      </c>
      <c r="I8">
        <v>26900</v>
      </c>
      <c r="J8">
        <v>8199.1200000000008</v>
      </c>
      <c r="K8">
        <v>1380</v>
      </c>
      <c r="L8">
        <v>25.237439999999999</v>
      </c>
      <c r="M8">
        <v>154.43333345779683</v>
      </c>
      <c r="N8" s="3">
        <f t="shared" si="0"/>
        <v>3.9780236069574517</v>
      </c>
      <c r="O8" s="3">
        <f t="shared" si="1"/>
        <v>102.18276595452035</v>
      </c>
    </row>
    <row r="9" spans="3:15" x14ac:dyDescent="0.25">
      <c r="C9">
        <v>3.9967999999999999</v>
      </c>
      <c r="D9">
        <v>102.1926</v>
      </c>
      <c r="E9" s="3">
        <v>25</v>
      </c>
      <c r="F9" t="s">
        <v>66</v>
      </c>
      <c r="G9">
        <v>458</v>
      </c>
      <c r="H9">
        <v>848</v>
      </c>
      <c r="I9">
        <v>27700</v>
      </c>
      <c r="J9">
        <v>8442.9600000000009</v>
      </c>
      <c r="K9">
        <v>1320</v>
      </c>
      <c r="L9">
        <v>24.140159999999998</v>
      </c>
      <c r="M9">
        <v>154.43333345779683</v>
      </c>
      <c r="N9" s="3">
        <f t="shared" si="0"/>
        <v>3.9780236069574517</v>
      </c>
      <c r="O9" s="3">
        <f t="shared" si="1"/>
        <v>102.18276595452035</v>
      </c>
    </row>
    <row r="10" spans="3:15" x14ac:dyDescent="0.25">
      <c r="C10">
        <v>4.0739999999999998</v>
      </c>
      <c r="D10">
        <v>102.2289</v>
      </c>
      <c r="E10" s="3">
        <v>25</v>
      </c>
      <c r="F10" t="s">
        <v>66</v>
      </c>
      <c r="G10">
        <v>465</v>
      </c>
      <c r="H10">
        <v>861</v>
      </c>
      <c r="I10">
        <v>28600</v>
      </c>
      <c r="J10">
        <v>8717.2800000000007</v>
      </c>
      <c r="K10">
        <v>1320</v>
      </c>
      <c r="L10">
        <v>24.140159999999998</v>
      </c>
      <c r="M10">
        <v>168.78333335422212</v>
      </c>
      <c r="N10" s="3">
        <f t="shared" si="0"/>
        <v>4.0949832050461357</v>
      </c>
      <c r="O10" s="3">
        <f t="shared" si="1"/>
        <v>102.23744551786652</v>
      </c>
    </row>
    <row r="11" spans="3:15" x14ac:dyDescent="0.25">
      <c r="C11">
        <v>4.1429999999999998</v>
      </c>
      <c r="D11">
        <v>102.2615</v>
      </c>
      <c r="E11" s="3">
        <v>25</v>
      </c>
      <c r="F11" t="s">
        <v>66</v>
      </c>
      <c r="G11">
        <v>469</v>
      </c>
      <c r="H11">
        <v>869</v>
      </c>
      <c r="I11">
        <v>29400</v>
      </c>
      <c r="J11">
        <v>8961.1200000000008</v>
      </c>
      <c r="K11">
        <v>1260</v>
      </c>
      <c r="L11">
        <v>23.042879999999997</v>
      </c>
      <c r="M11">
        <v>183.26666673476575</v>
      </c>
      <c r="N11" s="3">
        <f t="shared" si="0"/>
        <v>4.2130294654601173</v>
      </c>
      <c r="O11" s="3">
        <f t="shared" si="1"/>
        <v>102.29264139609016</v>
      </c>
    </row>
    <row r="12" spans="3:15" x14ac:dyDescent="0.25">
      <c r="C12">
        <v>4.2042000000000002</v>
      </c>
      <c r="D12">
        <v>102.29040000000001</v>
      </c>
      <c r="E12" s="3">
        <v>25</v>
      </c>
      <c r="F12" t="s">
        <v>66</v>
      </c>
      <c r="G12">
        <v>472</v>
      </c>
      <c r="H12">
        <v>874</v>
      </c>
      <c r="I12">
        <v>30000</v>
      </c>
      <c r="J12">
        <v>9144</v>
      </c>
      <c r="K12">
        <v>1200</v>
      </c>
      <c r="L12">
        <v>21.945599999999999</v>
      </c>
      <c r="M12">
        <v>183.26666673476575</v>
      </c>
      <c r="N12" s="3">
        <f t="shared" si="0"/>
        <v>4.2130294654601173</v>
      </c>
      <c r="O12" s="3">
        <f t="shared" si="1"/>
        <v>102.29264139609018</v>
      </c>
    </row>
    <row r="13" spans="3:15" x14ac:dyDescent="0.25">
      <c r="C13">
        <v>4.7015000000000002</v>
      </c>
      <c r="D13">
        <v>102.52509999999999</v>
      </c>
      <c r="E13" s="3">
        <v>25</v>
      </c>
      <c r="F13" t="s">
        <v>66</v>
      </c>
      <c r="G13">
        <v>468</v>
      </c>
      <c r="H13">
        <v>867</v>
      </c>
      <c r="I13">
        <v>35000</v>
      </c>
      <c r="J13">
        <v>10668</v>
      </c>
      <c r="K13">
        <v>960</v>
      </c>
      <c r="L13">
        <v>17.556480000000001</v>
      </c>
      <c r="M13">
        <v>241.06666677177418</v>
      </c>
      <c r="N13" s="3">
        <f t="shared" si="0"/>
        <v>4.6841032050645151</v>
      </c>
      <c r="O13" s="3">
        <f t="shared" si="1"/>
        <v>102.5130553952671</v>
      </c>
    </row>
    <row r="14" spans="3:15" x14ac:dyDescent="0.25">
      <c r="C14">
        <v>4.7073</v>
      </c>
      <c r="D14">
        <v>102.5278</v>
      </c>
      <c r="E14" s="3">
        <v>25</v>
      </c>
      <c r="F14" t="s">
        <v>66</v>
      </c>
      <c r="G14">
        <v>468</v>
      </c>
      <c r="H14">
        <v>867</v>
      </c>
      <c r="I14">
        <v>35000</v>
      </c>
      <c r="J14">
        <v>10668</v>
      </c>
      <c r="K14">
        <v>0</v>
      </c>
      <c r="L14">
        <v>0</v>
      </c>
      <c r="M14">
        <v>255.51666666747769</v>
      </c>
      <c r="N14" s="3">
        <f t="shared" si="0"/>
        <v>4.801877513360191</v>
      </c>
      <c r="O14" s="3">
        <f t="shared" si="1"/>
        <v>102.56816887467427</v>
      </c>
    </row>
    <row r="15" spans="3:15" x14ac:dyDescent="0.25">
      <c r="C15" s="3">
        <f t="shared" ref="C15" si="2">180/PI()*(ASIN(SIN(C14*PI()/180)*COS(($M15-$M14)/6371) + COS(C14*PI()/180)*SIN(($M15-$M14)/6371)*COS($E14*PI()/180)))</f>
        <v>5.0698457467288129</v>
      </c>
      <c r="D15" s="3">
        <f t="shared" ref="D15" si="3">180/PI()*(D14 *PI()/180+ ATAN2(COS(($M15-$M14)/6371)-SIN(C14*PI()/180)*SIN(C15*PI()/180), SIN($E14*PI()/180)*SIN(($M15-$M14)/6371)*COS(C14*PI()/180)))</f>
        <v>102.69753059520443</v>
      </c>
      <c r="M15">
        <v>300</v>
      </c>
      <c r="N15" s="3">
        <f t="shared" si="0"/>
        <v>5.1644228450426715</v>
      </c>
      <c r="O15" s="3">
        <f t="shared" si="1"/>
        <v>102.7379245608803</v>
      </c>
    </row>
    <row r="16" spans="3:15" x14ac:dyDescent="0.25">
      <c r="C16" s="3">
        <f t="shared" ref="C16:C40" si="4">180/PI()*(ASIN(SIN(C15*PI()/180)*COS(($M16-$M15)/6371) + COS(C15*PI()/180)*SIN(($M16-$M15)/6371)*COS($E15*PI()/180)))</f>
        <v>2.3718809289726206</v>
      </c>
      <c r="D16" s="3">
        <f t="shared" ref="D16:D40" si="5">180/PI()*(D15 *PI()/180+ ATAN2(COS(($M16-$M15)/6371)-SIN(C15*PI()/180)*SIN(C16*PI()/180), SIN($E15*PI()/180)*SIN(($M16-$M15)/6371)*COS(C15*PI()/180)))</f>
        <v>102.69753059520443</v>
      </c>
    </row>
    <row r="17" spans="3:4" x14ac:dyDescent="0.25">
      <c r="C17" s="3">
        <f t="shared" si="4"/>
        <v>2.3718809289726206</v>
      </c>
      <c r="D17" s="3">
        <f t="shared" si="5"/>
        <v>102.69753059520443</v>
      </c>
    </row>
    <row r="18" spans="3:4" x14ac:dyDescent="0.25">
      <c r="C18" s="3">
        <f t="shared" si="4"/>
        <v>2.3718809289726206</v>
      </c>
      <c r="D18" s="3">
        <f t="shared" si="5"/>
        <v>102.69753059520443</v>
      </c>
    </row>
    <row r="19" spans="3:4" x14ac:dyDescent="0.25">
      <c r="C19" s="3">
        <f t="shared" si="4"/>
        <v>2.3718809289726206</v>
      </c>
      <c r="D19" s="3">
        <f t="shared" si="5"/>
        <v>102.69753059520443</v>
      </c>
    </row>
    <row r="20" spans="3:4" x14ac:dyDescent="0.25">
      <c r="C20" s="3">
        <f t="shared" si="4"/>
        <v>2.3718809289726206</v>
      </c>
      <c r="D20" s="3">
        <f t="shared" si="5"/>
        <v>102.69753059520443</v>
      </c>
    </row>
    <row r="21" spans="3:4" x14ac:dyDescent="0.25">
      <c r="C21" s="3">
        <f t="shared" si="4"/>
        <v>2.3718809289726206</v>
      </c>
      <c r="D21" s="3">
        <f t="shared" si="5"/>
        <v>102.69753059520443</v>
      </c>
    </row>
    <row r="22" spans="3:4" x14ac:dyDescent="0.25">
      <c r="C22" s="3">
        <f t="shared" si="4"/>
        <v>2.3718809289726206</v>
      </c>
      <c r="D22" s="3">
        <f t="shared" si="5"/>
        <v>102.69753059520443</v>
      </c>
    </row>
    <row r="23" spans="3:4" x14ac:dyDescent="0.25">
      <c r="C23" s="3">
        <f t="shared" si="4"/>
        <v>2.3718809289726206</v>
      </c>
      <c r="D23" s="3">
        <f t="shared" si="5"/>
        <v>102.69753059520443</v>
      </c>
    </row>
    <row r="24" spans="3:4" x14ac:dyDescent="0.25">
      <c r="C24" s="3">
        <f t="shared" si="4"/>
        <v>2.3718809289726206</v>
      </c>
      <c r="D24" s="3">
        <f t="shared" si="5"/>
        <v>102.69753059520443</v>
      </c>
    </row>
    <row r="25" spans="3:4" x14ac:dyDescent="0.25">
      <c r="C25" s="3">
        <f t="shared" si="4"/>
        <v>2.3718809289726206</v>
      </c>
      <c r="D25" s="3">
        <f t="shared" si="5"/>
        <v>102.69753059520443</v>
      </c>
    </row>
    <row r="26" spans="3:4" x14ac:dyDescent="0.25">
      <c r="C26" s="3">
        <f t="shared" si="4"/>
        <v>2.3718809289726206</v>
      </c>
      <c r="D26" s="3">
        <f t="shared" si="5"/>
        <v>102.69753059520443</v>
      </c>
    </row>
    <row r="27" spans="3:4" x14ac:dyDescent="0.25">
      <c r="C27" s="3">
        <f t="shared" si="4"/>
        <v>2.3718809289726206</v>
      </c>
      <c r="D27" s="3">
        <f t="shared" si="5"/>
        <v>102.69753059520443</v>
      </c>
    </row>
    <row r="28" spans="3:4" x14ac:dyDescent="0.25">
      <c r="C28" s="3">
        <f t="shared" si="4"/>
        <v>2.3718809289726206</v>
      </c>
      <c r="D28" s="3">
        <f t="shared" si="5"/>
        <v>102.69753059520443</v>
      </c>
    </row>
    <row r="29" spans="3:4" x14ac:dyDescent="0.25">
      <c r="C29" s="3">
        <f t="shared" si="4"/>
        <v>2.3718809289726206</v>
      </c>
      <c r="D29" s="3">
        <f t="shared" si="5"/>
        <v>102.69753059520443</v>
      </c>
    </row>
    <row r="30" spans="3:4" x14ac:dyDescent="0.25">
      <c r="C30" s="3">
        <f t="shared" si="4"/>
        <v>2.3718809289726206</v>
      </c>
      <c r="D30" s="3">
        <f t="shared" si="5"/>
        <v>102.69753059520443</v>
      </c>
    </row>
    <row r="31" spans="3:4" x14ac:dyDescent="0.25">
      <c r="C31" s="3">
        <f t="shared" si="4"/>
        <v>2.3718809289726206</v>
      </c>
      <c r="D31" s="3">
        <f t="shared" si="5"/>
        <v>102.69753059520443</v>
      </c>
    </row>
    <row r="32" spans="3:4" x14ac:dyDescent="0.25">
      <c r="C32" s="3">
        <f t="shared" si="4"/>
        <v>2.3718809289726206</v>
      </c>
      <c r="D32" s="3">
        <f t="shared" si="5"/>
        <v>102.69753059520443</v>
      </c>
    </row>
    <row r="33" spans="3:4" x14ac:dyDescent="0.25">
      <c r="C33" s="3">
        <f t="shared" si="4"/>
        <v>2.3718809289726206</v>
      </c>
      <c r="D33" s="3">
        <f t="shared" si="5"/>
        <v>102.69753059520443</v>
      </c>
    </row>
    <row r="34" spans="3:4" x14ac:dyDescent="0.25">
      <c r="C34" s="3">
        <f t="shared" si="4"/>
        <v>2.3718809289726206</v>
      </c>
      <c r="D34" s="3">
        <f t="shared" si="5"/>
        <v>102.69753059520443</v>
      </c>
    </row>
    <row r="35" spans="3:4" x14ac:dyDescent="0.25">
      <c r="C35" s="3">
        <f t="shared" si="4"/>
        <v>2.3718809289726206</v>
      </c>
      <c r="D35" s="3">
        <f t="shared" si="5"/>
        <v>102.69753059520443</v>
      </c>
    </row>
    <row r="36" spans="3:4" x14ac:dyDescent="0.25">
      <c r="C36" s="3">
        <f t="shared" si="4"/>
        <v>2.3718809289726206</v>
      </c>
      <c r="D36" s="3">
        <f t="shared" si="5"/>
        <v>102.69753059520443</v>
      </c>
    </row>
    <row r="37" spans="3:4" x14ac:dyDescent="0.25">
      <c r="C37" s="3">
        <f t="shared" si="4"/>
        <v>2.3718809289726206</v>
      </c>
      <c r="D37" s="3">
        <f t="shared" si="5"/>
        <v>102.69753059520443</v>
      </c>
    </row>
    <row r="38" spans="3:4" x14ac:dyDescent="0.25">
      <c r="C38" s="3">
        <f t="shared" si="4"/>
        <v>2.3718809289726206</v>
      </c>
      <c r="D38" s="3">
        <f t="shared" si="5"/>
        <v>102.69753059520443</v>
      </c>
    </row>
    <row r="39" spans="3:4" x14ac:dyDescent="0.25">
      <c r="C39" s="3">
        <f t="shared" si="4"/>
        <v>2.3718809289726206</v>
      </c>
      <c r="D39" s="3">
        <f t="shared" si="5"/>
        <v>102.69753059520443</v>
      </c>
    </row>
    <row r="40" spans="3:4" x14ac:dyDescent="0.25">
      <c r="C40" s="3">
        <f t="shared" si="4"/>
        <v>2.3718809289726206</v>
      </c>
      <c r="D40" s="3">
        <f t="shared" si="5"/>
        <v>102.69753059520443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N4" sqref="N4"/>
    </sheetView>
  </sheetViews>
  <sheetFormatPr defaultRowHeight="15" x14ac:dyDescent="0.25"/>
  <cols>
    <col min="12" max="12" width="26.85546875" bestFit="1" customWidth="1"/>
  </cols>
  <sheetData>
    <row r="1" spans="1:14" x14ac:dyDescent="0.25">
      <c r="B1" t="s">
        <v>31</v>
      </c>
      <c r="D1" t="s">
        <v>59</v>
      </c>
      <c r="G1" t="s">
        <v>1</v>
      </c>
      <c r="J1" t="s">
        <v>0</v>
      </c>
    </row>
    <row r="2" spans="1:14" x14ac:dyDescent="0.25">
      <c r="A2" t="s">
        <v>57</v>
      </c>
      <c r="B2" t="s">
        <v>5</v>
      </c>
      <c r="C2" t="s">
        <v>6</v>
      </c>
      <c r="D2" t="s">
        <v>60</v>
      </c>
      <c r="E2" t="s">
        <v>61</v>
      </c>
      <c r="F2" t="s">
        <v>46</v>
      </c>
      <c r="G2" t="s">
        <v>7</v>
      </c>
      <c r="H2" t="s">
        <v>8</v>
      </c>
      <c r="I2" t="s">
        <v>37</v>
      </c>
      <c r="J2" t="s">
        <v>0</v>
      </c>
      <c r="K2" t="s">
        <v>45</v>
      </c>
      <c r="L2" t="s">
        <v>58</v>
      </c>
      <c r="M2" t="s">
        <v>96</v>
      </c>
      <c r="N2" t="s">
        <v>97</v>
      </c>
    </row>
    <row r="3" spans="1:14" x14ac:dyDescent="0.25">
      <c r="A3" t="s">
        <v>62</v>
      </c>
      <c r="B3">
        <v>2.7528000000000001</v>
      </c>
      <c r="C3">
        <v>101.7089</v>
      </c>
      <c r="D3">
        <v>801222</v>
      </c>
      <c r="E3">
        <v>304611.62</v>
      </c>
      <c r="F3" t="s">
        <v>48</v>
      </c>
      <c r="G3">
        <v>26</v>
      </c>
      <c r="H3" t="s">
        <v>66</v>
      </c>
      <c r="I3">
        <v>0</v>
      </c>
      <c r="J3">
        <v>41705.695833333331</v>
      </c>
      <c r="K3">
        <v>0</v>
      </c>
      <c r="L3" t="s">
        <v>63</v>
      </c>
      <c r="M3" s="19" t="s">
        <v>99</v>
      </c>
      <c r="N3" t="s">
        <v>98</v>
      </c>
    </row>
    <row r="4" spans="1:14" x14ac:dyDescent="0.25">
      <c r="A4" t="s">
        <v>64</v>
      </c>
      <c r="B4">
        <v>4.7073</v>
      </c>
      <c r="C4">
        <v>102.5278</v>
      </c>
      <c r="D4">
        <v>724842.48</v>
      </c>
      <c r="E4">
        <v>225743.23</v>
      </c>
      <c r="F4" t="s">
        <v>47</v>
      </c>
      <c r="G4">
        <v>25</v>
      </c>
      <c r="H4" t="s">
        <v>66</v>
      </c>
      <c r="I4">
        <v>256</v>
      </c>
      <c r="J4">
        <v>41705.709722222222</v>
      </c>
      <c r="K4">
        <v>0.53</v>
      </c>
      <c r="L4" t="s">
        <v>65</v>
      </c>
      <c r="M4">
        <f>ACOS(SIN(RADIANS(B3))*SIN(RADIANS(B4))+COS(RADIANS(B3))*COS(RADIANS(B4))*COS(RADIANS(C4)-RADIANS(C3)))*6371</f>
        <v>235.55914182417183</v>
      </c>
      <c r="N4">
        <f>DEGREES(ATAN2(COS(RADIANS(B3))*SIN(RADIANS(B4))-SIN(RADIANS(B3))*COS(RADIANS(B4))*COS(RADIANS(C4)-RADIANS(C3)), SIN(RADIANS(C4)-RADIANS(C3))*COS(RADIANS(B4))))</f>
        <v>22.664220262683937</v>
      </c>
    </row>
    <row r="5" spans="1:14" x14ac:dyDescent="0.25">
      <c r="A5" t="s">
        <v>32</v>
      </c>
      <c r="B5">
        <v>6.5514999999999999</v>
      </c>
      <c r="C5">
        <v>103.57859999999999</v>
      </c>
      <c r="D5">
        <v>724391.66</v>
      </c>
      <c r="E5">
        <v>342843.99</v>
      </c>
      <c r="F5" t="s">
        <v>47</v>
      </c>
      <c r="G5">
        <v>263</v>
      </c>
      <c r="H5" t="s">
        <v>67</v>
      </c>
      <c r="I5">
        <v>528</v>
      </c>
      <c r="J5">
        <v>41705.722916666666</v>
      </c>
      <c r="K5">
        <v>0.85</v>
      </c>
      <c r="L5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Flight</vt:lpstr>
      <vt:lpstr>Waypoints</vt:lpstr>
      <vt:lpstr>BurFreqO</vt:lpstr>
      <vt:lpstr>FlightTrackLogV2A</vt:lpstr>
      <vt:lpstr>Math1</vt:lpstr>
      <vt:lpstr>Math2</vt:lpstr>
      <vt:lpstr>Flight!ExternalData_1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Madill</dc:creator>
  <cp:lastModifiedBy>Alan Madill</cp:lastModifiedBy>
  <cp:lastPrinted>2014-04-01T17:13:47Z</cp:lastPrinted>
  <dcterms:created xsi:type="dcterms:W3CDTF">2014-03-30T17:47:42Z</dcterms:created>
  <dcterms:modified xsi:type="dcterms:W3CDTF">2014-04-01T21:04:10Z</dcterms:modified>
</cp:coreProperties>
</file>