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queryTables/queryTable2.xml" ContentType="application/vnd.openxmlformats-officedocument.spreadsheetml.queryTable+xml"/>
  <Override PartName="/xl/comments2.xml" ContentType="application/vnd.openxmlformats-officedocument.spreadsheetml.comments+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55" windowWidth="24915" windowHeight="9405"/>
  </bookViews>
  <sheets>
    <sheet name="Instructions" sheetId="15" r:id="rId1"/>
    <sheet name="Flight1" sheetId="1" r:id="rId2"/>
    <sheet name="Waypoints1" sheetId="2" r:id="rId3"/>
    <sheet name="BurFreqO1" sheetId="5" r:id="rId4"/>
    <sheet name="FlightTrackLog1" sheetId="7" r:id="rId5"/>
    <sheet name="Flight2" sheetId="12" r:id="rId6"/>
    <sheet name="Waypoints2" sheetId="11" r:id="rId7"/>
    <sheet name="BurFreq2" sheetId="13" r:id="rId8"/>
    <sheet name="FlightTrackLog2" sheetId="14" r:id="rId9"/>
    <sheet name="InmarSatF3" sheetId="10" r:id="rId10"/>
    <sheet name="Inmarsat-march7" sheetId="9" r:id="rId11"/>
    <sheet name="Math1" sheetId="3" r:id="rId12"/>
    <sheet name="Math2" sheetId="6" r:id="rId13"/>
    <sheet name="Math3" sheetId="8" r:id="rId14"/>
  </sheets>
  <definedNames>
    <definedName name="ADJEAST" localSheetId="7">#REF!</definedName>
    <definedName name="ADJEAST" localSheetId="5">#REF!</definedName>
    <definedName name="ADJEAST" localSheetId="8">#REF!</definedName>
    <definedName name="ADJEAST" localSheetId="6">#REF!</definedName>
    <definedName name="ADJEAST">#REF!</definedName>
    <definedName name="ADJNORTH" localSheetId="7">#REF!</definedName>
    <definedName name="ADJNORTH" localSheetId="5">#REF!</definedName>
    <definedName name="ADJNORTH" localSheetId="8">#REF!</definedName>
    <definedName name="ADJNORTH" localSheetId="6">#REF!</definedName>
    <definedName name="ADJNORTH">#REF!</definedName>
    <definedName name="ADJUSTED" localSheetId="8">#REF!</definedName>
    <definedName name="ADJUSTED">#REF!</definedName>
    <definedName name="CAZMTH" localSheetId="8">#REF!</definedName>
    <definedName name="CAZMTH">#REF!</definedName>
    <definedName name="CAZMTHN" localSheetId="8">#REF!</definedName>
    <definedName name="CAZMTHN">#REF!</definedName>
    <definedName name="CDELTAE" localSheetId="8">#REF!</definedName>
    <definedName name="CDELTAE">#REF!</definedName>
    <definedName name="CDELTAN" localSheetId="8">#REF!</definedName>
    <definedName name="CDELTAN">#REF!</definedName>
    <definedName name="CHDIST" localSheetId="8">#REF!</definedName>
    <definedName name="CHDIST">#REF!</definedName>
    <definedName name="DAZMTH" localSheetId="8">#REF!</definedName>
    <definedName name="DAZMTH">#REF!</definedName>
    <definedName name="DEG2RAD" localSheetId="8">#REF!</definedName>
    <definedName name="DEG2RAD">#REF!</definedName>
    <definedName name="DELTAE" localSheetId="8">#REF!</definedName>
    <definedName name="DELTAE">#REF!</definedName>
    <definedName name="DELTAH" localSheetId="8">#REF!</definedName>
    <definedName name="DELTAH">#REF!</definedName>
    <definedName name="DELTAN" localSheetId="8">#REF!</definedName>
    <definedName name="DELTAN">#REF!</definedName>
    <definedName name="DELTAV" localSheetId="8">#REF!</definedName>
    <definedName name="DELTAV">#REF!</definedName>
    <definedName name="DSLOPE" localSheetId="8">#REF!</definedName>
    <definedName name="DSLOPE">#REF!</definedName>
    <definedName name="ECDIST" localSheetId="8">#REF!</definedName>
    <definedName name="ECDIST">#REF!</definedName>
    <definedName name="ECEAST" localSheetId="8">#REF!</definedName>
    <definedName name="ECEAST">#REF!</definedName>
    <definedName name="ECNORTH" localSheetId="8">#REF!</definedName>
    <definedName name="ECNORTH">#REF!</definedName>
    <definedName name="EEAST" localSheetId="8">#REF!</definedName>
    <definedName name="EEAST">#REF!</definedName>
    <definedName name="EELEV" localSheetId="8">#REF!</definedName>
    <definedName name="EELEV">#REF!</definedName>
    <definedName name="ENORTH" localSheetId="8">#REF!</definedName>
    <definedName name="ENORTH">#REF!</definedName>
    <definedName name="ExternalData_1" localSheetId="1">Flight1!$A$1:$N$351</definedName>
    <definedName name="ExternalData_1" localSheetId="5">Flight2!$A$1:$N$351</definedName>
    <definedName name="NCDIST" localSheetId="8">#REF!</definedName>
    <definedName name="NCDIST">#REF!</definedName>
    <definedName name="NDADJNORTH" localSheetId="8">#REF!</definedName>
    <definedName name="NDADJNORTH">#REF!</definedName>
    <definedName name="NDRAWNORTH" localSheetId="8">#REF!</definedName>
    <definedName name="NDRAWNORTH">#REF!</definedName>
    <definedName name="NTHADJNORTH" localSheetId="8">#REF!</definedName>
    <definedName name="NTHADJNORTH">#REF!</definedName>
    <definedName name="NTHRAWNORTH" localSheetId="8">#REF!</definedName>
    <definedName name="NTHRAWNORTH">#REF!</definedName>
    <definedName name="PercentSLOPE" localSheetId="8">#REF!</definedName>
    <definedName name="PercentSLOPE">#REF!</definedName>
    <definedName name="RAD2DEG" localSheetId="8">#REF!</definedName>
    <definedName name="RAD2DEG">#REF!</definedName>
    <definedName name="RAW" localSheetId="8">#REF!</definedName>
    <definedName name="RAW">#REF!</definedName>
    <definedName name="SLDIST" localSheetId="8">#REF!</definedName>
    <definedName name="SLDIST">#REF!</definedName>
    <definedName name="STEAST" localSheetId="8">#REF!</definedName>
    <definedName name="STEAST">#REF!</definedName>
    <definedName name="STELEV" localSheetId="8">#REF!</definedName>
    <definedName name="STELEV">#REF!</definedName>
    <definedName name="STNORTH" localSheetId="8">#REF!</definedName>
    <definedName name="STNORTH">#REF!</definedName>
    <definedName name="THDIST" localSheetId="8">#REF!</definedName>
    <definedName name="THDIST">#REF!</definedName>
  </definedNames>
  <calcPr calcId="145621"/>
</workbook>
</file>

<file path=xl/calcChain.xml><?xml version="1.0" encoding="utf-8"?>
<calcChain xmlns="http://schemas.openxmlformats.org/spreadsheetml/2006/main">
  <c r="H222" i="1" l="1"/>
  <c r="H216" i="1"/>
  <c r="H217" i="1" s="1"/>
  <c r="H218" i="1" s="1"/>
  <c r="H219" i="1" s="1"/>
  <c r="H220" i="1" s="1"/>
  <c r="H221" i="1" s="1"/>
  <c r="H123" i="1"/>
  <c r="H226" i="1"/>
  <c r="H227" i="1" s="1"/>
  <c r="H228" i="1" s="1"/>
  <c r="H229" i="1" s="1"/>
  <c r="H230" i="1" s="1"/>
  <c r="H231" i="1" s="1"/>
  <c r="J228" i="1"/>
  <c r="G238" i="14"/>
  <c r="G237" i="14"/>
  <c r="G236" i="14"/>
  <c r="G235" i="14"/>
  <c r="G234" i="14"/>
  <c r="G233" i="14"/>
  <c r="G232" i="14"/>
  <c r="G231" i="14"/>
  <c r="G230" i="14"/>
  <c r="G229" i="14"/>
  <c r="G228" i="14"/>
  <c r="G227" i="14"/>
  <c r="G226" i="14"/>
  <c r="G225" i="14"/>
  <c r="G224" i="14"/>
  <c r="G223" i="14"/>
  <c r="G222" i="14"/>
  <c r="G221" i="14"/>
  <c r="G220" i="14"/>
  <c r="G219" i="14"/>
  <c r="G218" i="14"/>
  <c r="G217" i="14"/>
  <c r="G216" i="14"/>
  <c r="G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91" i="14"/>
  <c r="G190" i="14"/>
  <c r="G189" i="14"/>
  <c r="G188" i="14"/>
  <c r="G187"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6" i="14"/>
  <c r="G155" i="14"/>
  <c r="G154" i="14"/>
  <c r="G153" i="14"/>
  <c r="G152" i="14"/>
  <c r="G151" i="14"/>
  <c r="G150" i="14"/>
  <c r="G149" i="14"/>
  <c r="G148" i="14"/>
  <c r="G147" i="14"/>
  <c r="G146" i="14"/>
  <c r="G145" i="14"/>
  <c r="G144" i="14"/>
  <c r="G143" i="14"/>
  <c r="G142" i="14"/>
  <c r="G141" i="14"/>
  <c r="G140" i="14"/>
  <c r="G139" i="14"/>
  <c r="G138" i="14"/>
  <c r="G137" i="14"/>
  <c r="G136" i="14"/>
  <c r="G135" i="14"/>
  <c r="G134" i="14"/>
  <c r="G133" i="14"/>
  <c r="G132" i="14"/>
  <c r="G131" i="14"/>
  <c r="G130" i="14"/>
  <c r="G129" i="14"/>
  <c r="G128" i="14"/>
  <c r="G127" i="14"/>
  <c r="G126" i="14"/>
  <c r="G125" i="14"/>
  <c r="G124" i="14"/>
  <c r="G123" i="14"/>
  <c r="G122" i="14"/>
  <c r="G121" i="14"/>
  <c r="G120" i="14"/>
  <c r="G119" i="14"/>
  <c r="G118" i="14"/>
  <c r="G117"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90" i="14"/>
  <c r="G89" i="14"/>
  <c r="G88" i="14"/>
  <c r="G87" i="14"/>
  <c r="G86" i="14"/>
  <c r="G85"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E238" i="14" l="1"/>
  <c r="D238" i="14"/>
  <c r="C238" i="14"/>
  <c r="B238" i="14"/>
  <c r="A238" i="14"/>
  <c r="E237" i="14"/>
  <c r="D237" i="14"/>
  <c r="C237" i="14"/>
  <c r="B237" i="14"/>
  <c r="A237" i="14"/>
  <c r="E236" i="14"/>
  <c r="D236" i="14"/>
  <c r="C236" i="14"/>
  <c r="B236" i="14"/>
  <c r="A236" i="14"/>
  <c r="E235" i="14"/>
  <c r="D235" i="14"/>
  <c r="C235" i="14"/>
  <c r="B235" i="14"/>
  <c r="A235" i="14"/>
  <c r="E234" i="14"/>
  <c r="D234" i="14"/>
  <c r="C234" i="14"/>
  <c r="B234" i="14"/>
  <c r="A234" i="14"/>
  <c r="E233" i="14"/>
  <c r="D233" i="14"/>
  <c r="C233" i="14"/>
  <c r="B233" i="14"/>
  <c r="A233" i="14"/>
  <c r="E232" i="14"/>
  <c r="D232" i="14"/>
  <c r="C232" i="14"/>
  <c r="B232" i="14"/>
  <c r="A232" i="14"/>
  <c r="E231" i="14"/>
  <c r="D231" i="14"/>
  <c r="C231" i="14"/>
  <c r="B231" i="14"/>
  <c r="A231" i="14"/>
  <c r="E230" i="14"/>
  <c r="D230" i="14"/>
  <c r="C230" i="14"/>
  <c r="B230" i="14"/>
  <c r="A230" i="14"/>
  <c r="E229" i="14"/>
  <c r="D229" i="14"/>
  <c r="C229" i="14"/>
  <c r="B229" i="14"/>
  <c r="A229" i="14"/>
  <c r="E228" i="14"/>
  <c r="D228" i="14"/>
  <c r="C228" i="14"/>
  <c r="B228" i="14"/>
  <c r="A228" i="14"/>
  <c r="E227" i="14"/>
  <c r="D227" i="14"/>
  <c r="C227" i="14"/>
  <c r="B227" i="14"/>
  <c r="A227" i="14"/>
  <c r="E226" i="14"/>
  <c r="D226" i="14"/>
  <c r="C226" i="14"/>
  <c r="B226" i="14"/>
  <c r="A226" i="14"/>
  <c r="E225" i="14"/>
  <c r="D225" i="14"/>
  <c r="C225" i="14"/>
  <c r="B225" i="14"/>
  <c r="A225" i="14"/>
  <c r="E224" i="14"/>
  <c r="D224" i="14"/>
  <c r="C224" i="14"/>
  <c r="B224" i="14"/>
  <c r="A224" i="14"/>
  <c r="E223" i="14"/>
  <c r="D223" i="14"/>
  <c r="C223" i="14"/>
  <c r="B223" i="14"/>
  <c r="A223" i="14"/>
  <c r="E222" i="14"/>
  <c r="D222" i="14"/>
  <c r="C222" i="14"/>
  <c r="B222" i="14"/>
  <c r="A222" i="14"/>
  <c r="E221" i="14"/>
  <c r="D221" i="14"/>
  <c r="C221" i="14"/>
  <c r="B221" i="14"/>
  <c r="A221" i="14"/>
  <c r="E220" i="14"/>
  <c r="D220" i="14"/>
  <c r="C220" i="14"/>
  <c r="B220" i="14"/>
  <c r="A220" i="14"/>
  <c r="E219" i="14"/>
  <c r="D219" i="14"/>
  <c r="C219" i="14"/>
  <c r="B219" i="14"/>
  <c r="A219" i="14"/>
  <c r="E218" i="14"/>
  <c r="D218" i="14"/>
  <c r="C218" i="14"/>
  <c r="B218" i="14"/>
  <c r="A218" i="14"/>
  <c r="E217" i="14"/>
  <c r="D217" i="14"/>
  <c r="C217" i="14"/>
  <c r="B217" i="14"/>
  <c r="A217" i="14"/>
  <c r="E216" i="14"/>
  <c r="D216" i="14"/>
  <c r="C216" i="14"/>
  <c r="B216" i="14"/>
  <c r="A216" i="14"/>
  <c r="E215" i="14"/>
  <c r="D215" i="14"/>
  <c r="C215" i="14"/>
  <c r="B215" i="14"/>
  <c r="A215" i="14"/>
  <c r="E214" i="14"/>
  <c r="D214" i="14"/>
  <c r="C214" i="14"/>
  <c r="B214" i="14"/>
  <c r="A214" i="14"/>
  <c r="E213" i="14"/>
  <c r="D213" i="14"/>
  <c r="C213" i="14"/>
  <c r="B213" i="14"/>
  <c r="A213" i="14"/>
  <c r="E212" i="14"/>
  <c r="D212" i="14"/>
  <c r="C212" i="14"/>
  <c r="B212" i="14"/>
  <c r="A212" i="14"/>
  <c r="E211" i="14"/>
  <c r="D211" i="14"/>
  <c r="C211" i="14"/>
  <c r="B211" i="14"/>
  <c r="A211" i="14"/>
  <c r="E210" i="14"/>
  <c r="D210" i="14"/>
  <c r="C210" i="14"/>
  <c r="B210" i="14"/>
  <c r="A210" i="14"/>
  <c r="E209" i="14"/>
  <c r="D209" i="14"/>
  <c r="C209" i="14"/>
  <c r="B209" i="14"/>
  <c r="A209" i="14"/>
  <c r="E208" i="14"/>
  <c r="D208" i="14"/>
  <c r="C208" i="14"/>
  <c r="B208" i="14"/>
  <c r="A208" i="14"/>
  <c r="E207" i="14"/>
  <c r="D207" i="14"/>
  <c r="C207" i="14"/>
  <c r="B207" i="14"/>
  <c r="A207" i="14"/>
  <c r="E206" i="14"/>
  <c r="D206" i="14"/>
  <c r="C206" i="14"/>
  <c r="B206" i="14"/>
  <c r="A206" i="14"/>
  <c r="E205" i="14"/>
  <c r="D205" i="14"/>
  <c r="C205" i="14"/>
  <c r="B205" i="14"/>
  <c r="A205" i="14"/>
  <c r="E204" i="14"/>
  <c r="D204" i="14"/>
  <c r="C204" i="14"/>
  <c r="B204" i="14"/>
  <c r="A204" i="14"/>
  <c r="E203" i="14"/>
  <c r="D203" i="14"/>
  <c r="C203" i="14"/>
  <c r="B203" i="14"/>
  <c r="A203" i="14"/>
  <c r="E202" i="14"/>
  <c r="D202" i="14"/>
  <c r="C202" i="14"/>
  <c r="B202" i="14"/>
  <c r="A202" i="14"/>
  <c r="E201" i="14"/>
  <c r="D201" i="14"/>
  <c r="C201" i="14"/>
  <c r="B201" i="14"/>
  <c r="A201" i="14"/>
  <c r="E200" i="14"/>
  <c r="D200" i="14"/>
  <c r="C200" i="14"/>
  <c r="B200" i="14"/>
  <c r="A200" i="14"/>
  <c r="E199" i="14"/>
  <c r="D199" i="14"/>
  <c r="C199" i="14"/>
  <c r="B199" i="14"/>
  <c r="A199" i="14"/>
  <c r="E198" i="14"/>
  <c r="D198" i="14"/>
  <c r="C198" i="14"/>
  <c r="B198" i="14"/>
  <c r="A198" i="14"/>
  <c r="E197" i="14"/>
  <c r="D197" i="14"/>
  <c r="C197" i="14"/>
  <c r="B197" i="14"/>
  <c r="A197" i="14"/>
  <c r="E196" i="14"/>
  <c r="D196" i="14"/>
  <c r="C196" i="14"/>
  <c r="B196" i="14"/>
  <c r="A196" i="14"/>
  <c r="E195" i="14"/>
  <c r="D195" i="14"/>
  <c r="C195" i="14"/>
  <c r="B195" i="14"/>
  <c r="A195" i="14"/>
  <c r="E194" i="14"/>
  <c r="D194" i="14"/>
  <c r="C194" i="14"/>
  <c r="B194" i="14"/>
  <c r="A194" i="14"/>
  <c r="E193" i="14"/>
  <c r="D193" i="14"/>
  <c r="C193" i="14"/>
  <c r="B193" i="14"/>
  <c r="A193" i="14"/>
  <c r="E192" i="14"/>
  <c r="D192" i="14"/>
  <c r="C192" i="14"/>
  <c r="B192" i="14"/>
  <c r="A192" i="14"/>
  <c r="E191" i="14"/>
  <c r="D191" i="14"/>
  <c r="C191" i="14"/>
  <c r="B191" i="14"/>
  <c r="A191" i="14"/>
  <c r="E190" i="14"/>
  <c r="D190" i="14"/>
  <c r="C190" i="14"/>
  <c r="B190" i="14"/>
  <c r="A190" i="14"/>
  <c r="E189" i="14"/>
  <c r="D189" i="14"/>
  <c r="C189" i="14"/>
  <c r="B189" i="14"/>
  <c r="A189" i="14"/>
  <c r="E188" i="14"/>
  <c r="D188" i="14"/>
  <c r="C188" i="14"/>
  <c r="B188" i="14"/>
  <c r="A188" i="14"/>
  <c r="E187" i="14"/>
  <c r="D187" i="14"/>
  <c r="C187" i="14"/>
  <c r="B187" i="14"/>
  <c r="A187" i="14"/>
  <c r="E186" i="14"/>
  <c r="D186" i="14"/>
  <c r="C186" i="14"/>
  <c r="B186" i="14"/>
  <c r="A186" i="14"/>
  <c r="E185" i="14"/>
  <c r="D185" i="14"/>
  <c r="C185" i="14"/>
  <c r="B185" i="14"/>
  <c r="A185" i="14"/>
  <c r="E184" i="14"/>
  <c r="D184" i="14"/>
  <c r="C184" i="14"/>
  <c r="B184" i="14"/>
  <c r="A184" i="14"/>
  <c r="E183" i="14"/>
  <c r="D183" i="14"/>
  <c r="C183" i="14"/>
  <c r="B183" i="14"/>
  <c r="A183" i="14"/>
  <c r="E182" i="14"/>
  <c r="D182" i="14"/>
  <c r="C182" i="14"/>
  <c r="B182" i="14"/>
  <c r="A182" i="14"/>
  <c r="E181" i="14"/>
  <c r="D181" i="14"/>
  <c r="C181" i="14"/>
  <c r="B181" i="14"/>
  <c r="A181" i="14"/>
  <c r="E180" i="14"/>
  <c r="D180" i="14"/>
  <c r="C180" i="14"/>
  <c r="B180" i="14"/>
  <c r="A180" i="14"/>
  <c r="E179" i="14"/>
  <c r="D179" i="14"/>
  <c r="C179" i="14"/>
  <c r="B179" i="14"/>
  <c r="A179" i="14"/>
  <c r="E178" i="14"/>
  <c r="D178" i="14"/>
  <c r="C178" i="14"/>
  <c r="B178" i="14"/>
  <c r="A178" i="14"/>
  <c r="E177" i="14"/>
  <c r="D177" i="14"/>
  <c r="C177" i="14"/>
  <c r="B177" i="14"/>
  <c r="A177" i="14"/>
  <c r="E176" i="14"/>
  <c r="D176" i="14"/>
  <c r="C176" i="14"/>
  <c r="B176" i="14"/>
  <c r="A176" i="14"/>
  <c r="E175" i="14"/>
  <c r="D175" i="14"/>
  <c r="C175" i="14"/>
  <c r="B175" i="14"/>
  <c r="A175" i="14"/>
  <c r="E174" i="14"/>
  <c r="D174" i="14"/>
  <c r="C174" i="14"/>
  <c r="B174" i="14"/>
  <c r="A174" i="14"/>
  <c r="E173" i="14"/>
  <c r="D173" i="14"/>
  <c r="C173" i="14"/>
  <c r="B173" i="14"/>
  <c r="A173" i="14"/>
  <c r="E172" i="14"/>
  <c r="D172" i="14"/>
  <c r="C172" i="14"/>
  <c r="B172" i="14"/>
  <c r="A172" i="14"/>
  <c r="E171" i="14"/>
  <c r="D171" i="14"/>
  <c r="C171" i="14"/>
  <c r="B171" i="14"/>
  <c r="A171" i="14"/>
  <c r="E170" i="14"/>
  <c r="D170" i="14"/>
  <c r="C170" i="14"/>
  <c r="B170" i="14"/>
  <c r="A170" i="14"/>
  <c r="E169" i="14"/>
  <c r="D169" i="14"/>
  <c r="C169" i="14"/>
  <c r="B169" i="14"/>
  <c r="A169" i="14"/>
  <c r="E168" i="14"/>
  <c r="D168" i="14"/>
  <c r="C168" i="14"/>
  <c r="B168" i="14"/>
  <c r="A168" i="14"/>
  <c r="E167" i="14"/>
  <c r="D167" i="14"/>
  <c r="C167" i="14"/>
  <c r="B167" i="14"/>
  <c r="A167" i="14"/>
  <c r="E166" i="14"/>
  <c r="D166" i="14"/>
  <c r="C166" i="14"/>
  <c r="B166" i="14"/>
  <c r="A166" i="14"/>
  <c r="E165" i="14"/>
  <c r="D165" i="14"/>
  <c r="C165" i="14"/>
  <c r="B165" i="14"/>
  <c r="A165" i="14"/>
  <c r="E164" i="14"/>
  <c r="D164" i="14"/>
  <c r="C164" i="14"/>
  <c r="B164" i="14"/>
  <c r="A164" i="14"/>
  <c r="E163" i="14"/>
  <c r="D163" i="14"/>
  <c r="C163" i="14"/>
  <c r="B163" i="14"/>
  <c r="A163" i="14"/>
  <c r="E162" i="14"/>
  <c r="D162" i="14"/>
  <c r="C162" i="14"/>
  <c r="B162" i="14"/>
  <c r="A162" i="14"/>
  <c r="E161" i="14"/>
  <c r="D161" i="14"/>
  <c r="C161" i="14"/>
  <c r="B161" i="14"/>
  <c r="A161" i="14"/>
  <c r="E160" i="14"/>
  <c r="D160" i="14"/>
  <c r="C160" i="14"/>
  <c r="B160" i="14"/>
  <c r="A160" i="14"/>
  <c r="E159" i="14"/>
  <c r="D159" i="14"/>
  <c r="C159" i="14"/>
  <c r="B159" i="14"/>
  <c r="A159" i="14"/>
  <c r="E158" i="14"/>
  <c r="D158" i="14"/>
  <c r="C158" i="14"/>
  <c r="B158" i="14"/>
  <c r="A158" i="14"/>
  <c r="E157" i="14"/>
  <c r="D157" i="14"/>
  <c r="C157" i="14"/>
  <c r="B157" i="14"/>
  <c r="A157" i="14"/>
  <c r="E156" i="14"/>
  <c r="D156" i="14"/>
  <c r="C156" i="14"/>
  <c r="B156" i="14"/>
  <c r="A156" i="14"/>
  <c r="E155" i="14"/>
  <c r="D155" i="14"/>
  <c r="C155" i="14"/>
  <c r="B155" i="14"/>
  <c r="A155" i="14"/>
  <c r="E154" i="14"/>
  <c r="D154" i="14"/>
  <c r="C154" i="14"/>
  <c r="B154" i="14"/>
  <c r="A154" i="14"/>
  <c r="E153" i="14"/>
  <c r="D153" i="14"/>
  <c r="C153" i="14"/>
  <c r="B153" i="14"/>
  <c r="A153" i="14"/>
  <c r="E152" i="14"/>
  <c r="D152" i="14"/>
  <c r="C152" i="14"/>
  <c r="B152" i="14"/>
  <c r="A152" i="14"/>
  <c r="E151" i="14"/>
  <c r="D151" i="14"/>
  <c r="C151" i="14"/>
  <c r="B151" i="14"/>
  <c r="A151" i="14"/>
  <c r="E150" i="14"/>
  <c r="D150" i="14"/>
  <c r="C150" i="14"/>
  <c r="B150" i="14"/>
  <c r="A150" i="14"/>
  <c r="E149" i="14"/>
  <c r="D149" i="14"/>
  <c r="C149" i="14"/>
  <c r="B149" i="14"/>
  <c r="A149" i="14"/>
  <c r="E148" i="14"/>
  <c r="D148" i="14"/>
  <c r="C148" i="14"/>
  <c r="B148" i="14"/>
  <c r="A148" i="14"/>
  <c r="E147" i="14"/>
  <c r="D147" i="14"/>
  <c r="C147" i="14"/>
  <c r="B147" i="14"/>
  <c r="A147" i="14"/>
  <c r="E146" i="14"/>
  <c r="D146" i="14"/>
  <c r="C146" i="14"/>
  <c r="B146" i="14"/>
  <c r="A146" i="14"/>
  <c r="E145" i="14"/>
  <c r="D145" i="14"/>
  <c r="C145" i="14"/>
  <c r="B145" i="14"/>
  <c r="A145" i="14"/>
  <c r="E144" i="14"/>
  <c r="D144" i="14"/>
  <c r="C144" i="14"/>
  <c r="B144" i="14"/>
  <c r="A144" i="14"/>
  <c r="E143" i="14"/>
  <c r="D143" i="14"/>
  <c r="C143" i="14"/>
  <c r="B143" i="14"/>
  <c r="A143" i="14"/>
  <c r="E142" i="14"/>
  <c r="D142" i="14"/>
  <c r="C142" i="14"/>
  <c r="B142" i="14"/>
  <c r="A142" i="14"/>
  <c r="E141" i="14"/>
  <c r="D141" i="14"/>
  <c r="C141" i="14"/>
  <c r="B141" i="14"/>
  <c r="A141" i="14"/>
  <c r="E140" i="14"/>
  <c r="D140" i="14"/>
  <c r="C140" i="14"/>
  <c r="B140" i="14"/>
  <c r="A140" i="14"/>
  <c r="E139" i="14"/>
  <c r="D139" i="14"/>
  <c r="C139" i="14"/>
  <c r="B139" i="14"/>
  <c r="A139" i="14"/>
  <c r="E138" i="14"/>
  <c r="D138" i="14"/>
  <c r="C138" i="14"/>
  <c r="B138" i="14"/>
  <c r="A138" i="14"/>
  <c r="E137" i="14"/>
  <c r="D137" i="14"/>
  <c r="C137" i="14"/>
  <c r="B137" i="14"/>
  <c r="A137" i="14"/>
  <c r="E136" i="14"/>
  <c r="D136" i="14"/>
  <c r="C136" i="14"/>
  <c r="B136" i="14"/>
  <c r="A136" i="14"/>
  <c r="E135" i="14"/>
  <c r="D135" i="14"/>
  <c r="C135" i="14"/>
  <c r="B135" i="14"/>
  <c r="A135" i="14"/>
  <c r="E134" i="14"/>
  <c r="D134" i="14"/>
  <c r="C134" i="14"/>
  <c r="B134" i="14"/>
  <c r="A134" i="14"/>
  <c r="E133" i="14"/>
  <c r="D133" i="14"/>
  <c r="C133" i="14"/>
  <c r="B133" i="14"/>
  <c r="A133" i="14"/>
  <c r="E132" i="14"/>
  <c r="D132" i="14"/>
  <c r="C132" i="14"/>
  <c r="B132" i="14"/>
  <c r="A132" i="14"/>
  <c r="E131" i="14"/>
  <c r="D131" i="14"/>
  <c r="C131" i="14"/>
  <c r="B131" i="14"/>
  <c r="A131" i="14"/>
  <c r="E130" i="14"/>
  <c r="D130" i="14"/>
  <c r="C130" i="14"/>
  <c r="B130" i="14"/>
  <c r="A130" i="14"/>
  <c r="E129" i="14"/>
  <c r="D129" i="14"/>
  <c r="C129" i="14"/>
  <c r="B129" i="14"/>
  <c r="A129" i="14"/>
  <c r="E128" i="14"/>
  <c r="D128" i="14"/>
  <c r="C128" i="14"/>
  <c r="B128" i="14"/>
  <c r="A128" i="14"/>
  <c r="E127" i="14"/>
  <c r="D127" i="14"/>
  <c r="C127" i="14"/>
  <c r="B127" i="14"/>
  <c r="A127" i="14"/>
  <c r="E126" i="14"/>
  <c r="D126" i="14"/>
  <c r="C126" i="14"/>
  <c r="B126" i="14"/>
  <c r="A126" i="14"/>
  <c r="E125" i="14"/>
  <c r="D125" i="14"/>
  <c r="C125" i="14"/>
  <c r="B125" i="14"/>
  <c r="A125" i="14"/>
  <c r="E124" i="14"/>
  <c r="D124" i="14"/>
  <c r="C124" i="14"/>
  <c r="B124" i="14"/>
  <c r="A124" i="14"/>
  <c r="E123" i="14"/>
  <c r="D123" i="14"/>
  <c r="C123" i="14"/>
  <c r="B123" i="14"/>
  <c r="A123" i="14"/>
  <c r="E122" i="14"/>
  <c r="D122" i="14"/>
  <c r="C122" i="14"/>
  <c r="B122" i="14"/>
  <c r="A122" i="14"/>
  <c r="E121" i="14"/>
  <c r="D121" i="14"/>
  <c r="C121" i="14"/>
  <c r="B121" i="14"/>
  <c r="A121" i="14"/>
  <c r="E120" i="14"/>
  <c r="D120" i="14"/>
  <c r="C120" i="14"/>
  <c r="B120" i="14"/>
  <c r="A120" i="14"/>
  <c r="E119" i="14"/>
  <c r="D119" i="14"/>
  <c r="C119" i="14"/>
  <c r="B119" i="14"/>
  <c r="A119" i="14"/>
  <c r="E118" i="14"/>
  <c r="D118" i="14"/>
  <c r="C118" i="14"/>
  <c r="B118" i="14"/>
  <c r="A118" i="14"/>
  <c r="E117" i="14"/>
  <c r="D117" i="14"/>
  <c r="C117" i="14"/>
  <c r="B117" i="14"/>
  <c r="A117" i="14"/>
  <c r="E116" i="14"/>
  <c r="D116" i="14"/>
  <c r="C116" i="14"/>
  <c r="B116" i="14"/>
  <c r="A116" i="14"/>
  <c r="E115" i="14"/>
  <c r="D115" i="14"/>
  <c r="C115" i="14"/>
  <c r="B115" i="14"/>
  <c r="A115" i="14"/>
  <c r="E114" i="14"/>
  <c r="D114" i="14"/>
  <c r="C114" i="14"/>
  <c r="B114" i="14"/>
  <c r="A114" i="14"/>
  <c r="E113" i="14"/>
  <c r="D113" i="14"/>
  <c r="C113" i="14"/>
  <c r="B113" i="14"/>
  <c r="A113" i="14"/>
  <c r="E112" i="14"/>
  <c r="D112" i="14"/>
  <c r="C112" i="14"/>
  <c r="B112" i="14"/>
  <c r="A112" i="14"/>
  <c r="E111" i="14"/>
  <c r="D111" i="14"/>
  <c r="C111" i="14"/>
  <c r="B111" i="14"/>
  <c r="A111" i="14"/>
  <c r="E110" i="14"/>
  <c r="D110" i="14"/>
  <c r="C110" i="14"/>
  <c r="B110" i="14"/>
  <c r="A110" i="14"/>
  <c r="E109" i="14"/>
  <c r="D109" i="14"/>
  <c r="C109" i="14"/>
  <c r="B109" i="14"/>
  <c r="A109" i="14"/>
  <c r="E108" i="14"/>
  <c r="D108" i="14"/>
  <c r="C108" i="14"/>
  <c r="B108" i="14"/>
  <c r="A108" i="14"/>
  <c r="E107" i="14"/>
  <c r="D107" i="14"/>
  <c r="C107" i="14"/>
  <c r="B107" i="14"/>
  <c r="A107" i="14"/>
  <c r="E106" i="14"/>
  <c r="D106" i="14"/>
  <c r="C106" i="14"/>
  <c r="B106" i="14"/>
  <c r="A106" i="14"/>
  <c r="E105" i="14"/>
  <c r="D105" i="14"/>
  <c r="C105" i="14"/>
  <c r="B105" i="14"/>
  <c r="A105" i="14"/>
  <c r="E104" i="14"/>
  <c r="D104" i="14"/>
  <c r="C104" i="14"/>
  <c r="B104" i="14"/>
  <c r="A104" i="14"/>
  <c r="E103" i="14"/>
  <c r="D103" i="14"/>
  <c r="C103" i="14"/>
  <c r="B103" i="14"/>
  <c r="A103" i="14"/>
  <c r="E102" i="14"/>
  <c r="D102" i="14"/>
  <c r="C102" i="14"/>
  <c r="B102" i="14"/>
  <c r="A102" i="14"/>
  <c r="E101" i="14"/>
  <c r="D101" i="14"/>
  <c r="C101" i="14"/>
  <c r="B101" i="14"/>
  <c r="A101" i="14"/>
  <c r="E100" i="14"/>
  <c r="D100" i="14"/>
  <c r="C100" i="14"/>
  <c r="B100" i="14"/>
  <c r="A100" i="14"/>
  <c r="E99" i="14"/>
  <c r="D99" i="14"/>
  <c r="C99" i="14"/>
  <c r="B99" i="14"/>
  <c r="A99" i="14"/>
  <c r="E98" i="14"/>
  <c r="D98" i="14"/>
  <c r="C98" i="14"/>
  <c r="B98" i="14"/>
  <c r="A98" i="14"/>
  <c r="E97" i="14"/>
  <c r="D97" i="14"/>
  <c r="C97" i="14"/>
  <c r="B97" i="14"/>
  <c r="A97" i="14"/>
  <c r="E96" i="14"/>
  <c r="D96" i="14"/>
  <c r="C96" i="14"/>
  <c r="B96" i="14"/>
  <c r="A96" i="14"/>
  <c r="E95" i="14"/>
  <c r="D95" i="14"/>
  <c r="C95" i="14"/>
  <c r="B95" i="14"/>
  <c r="A95" i="14"/>
  <c r="E94" i="14"/>
  <c r="D94" i="14"/>
  <c r="C94" i="14"/>
  <c r="B94" i="14"/>
  <c r="A94" i="14"/>
  <c r="E93" i="14"/>
  <c r="D93" i="14"/>
  <c r="C93" i="14"/>
  <c r="B93" i="14"/>
  <c r="A93" i="14"/>
  <c r="E92" i="14"/>
  <c r="D92" i="14"/>
  <c r="C92" i="14"/>
  <c r="B92" i="14"/>
  <c r="A92" i="14"/>
  <c r="E91" i="14"/>
  <c r="D91" i="14"/>
  <c r="C91" i="14"/>
  <c r="B91" i="14"/>
  <c r="A91" i="14"/>
  <c r="E90" i="14"/>
  <c r="D90" i="14"/>
  <c r="C90" i="14"/>
  <c r="B90" i="14"/>
  <c r="A90" i="14"/>
  <c r="E89" i="14"/>
  <c r="D89" i="14"/>
  <c r="C89" i="14"/>
  <c r="B89" i="14"/>
  <c r="A89" i="14"/>
  <c r="E88" i="14"/>
  <c r="D88" i="14"/>
  <c r="C88" i="14"/>
  <c r="B88" i="14"/>
  <c r="A88" i="14"/>
  <c r="E87" i="14"/>
  <c r="D87" i="14"/>
  <c r="C87" i="14"/>
  <c r="B87" i="14"/>
  <c r="A87" i="14"/>
  <c r="E86" i="14"/>
  <c r="D86" i="14"/>
  <c r="C86" i="14"/>
  <c r="B86" i="14"/>
  <c r="A86" i="14"/>
  <c r="E85" i="14"/>
  <c r="D85" i="14"/>
  <c r="C85" i="14"/>
  <c r="B85" i="14"/>
  <c r="A85" i="14"/>
  <c r="E84" i="14"/>
  <c r="D84" i="14"/>
  <c r="C84" i="14"/>
  <c r="B84" i="14"/>
  <c r="A84" i="14"/>
  <c r="E83" i="14"/>
  <c r="D83" i="14"/>
  <c r="C83" i="14"/>
  <c r="B83" i="14"/>
  <c r="A83" i="14"/>
  <c r="E82" i="14"/>
  <c r="D82" i="14"/>
  <c r="C82" i="14"/>
  <c r="B82" i="14"/>
  <c r="A82" i="14"/>
  <c r="E81" i="14"/>
  <c r="D81" i="14"/>
  <c r="C81" i="14"/>
  <c r="B81" i="14"/>
  <c r="A81" i="14"/>
  <c r="E80" i="14"/>
  <c r="D80" i="14"/>
  <c r="C80" i="14"/>
  <c r="B80" i="14"/>
  <c r="A80" i="14"/>
  <c r="E79" i="14"/>
  <c r="D79" i="14"/>
  <c r="C79" i="14"/>
  <c r="B79" i="14"/>
  <c r="A79" i="14"/>
  <c r="E78" i="14"/>
  <c r="D78" i="14"/>
  <c r="C78" i="14"/>
  <c r="B78" i="14"/>
  <c r="A78" i="14"/>
  <c r="E77" i="14"/>
  <c r="D77" i="14"/>
  <c r="C77" i="14"/>
  <c r="B77" i="14"/>
  <c r="A77" i="14"/>
  <c r="E76" i="14"/>
  <c r="D76" i="14"/>
  <c r="C76" i="14"/>
  <c r="B76" i="14"/>
  <c r="A76" i="14"/>
  <c r="E75" i="14"/>
  <c r="D75" i="14"/>
  <c r="C75" i="14"/>
  <c r="B75" i="14"/>
  <c r="A75" i="14"/>
  <c r="E74" i="14"/>
  <c r="D74" i="14"/>
  <c r="C74" i="14"/>
  <c r="B74" i="14"/>
  <c r="A74" i="14"/>
  <c r="E73" i="14"/>
  <c r="D73" i="14"/>
  <c r="C73" i="14"/>
  <c r="B73" i="14"/>
  <c r="A73" i="14"/>
  <c r="E72" i="14"/>
  <c r="D72" i="14"/>
  <c r="C72" i="14"/>
  <c r="B72" i="14"/>
  <c r="A72" i="14"/>
  <c r="E71" i="14"/>
  <c r="D71" i="14"/>
  <c r="C71" i="14"/>
  <c r="B71" i="14"/>
  <c r="A71" i="14"/>
  <c r="E70" i="14"/>
  <c r="D70" i="14"/>
  <c r="C70" i="14"/>
  <c r="B70" i="14"/>
  <c r="A70" i="14"/>
  <c r="E69" i="14"/>
  <c r="D69" i="14"/>
  <c r="C69" i="14"/>
  <c r="B69" i="14"/>
  <c r="A69" i="14"/>
  <c r="E68" i="14"/>
  <c r="D68" i="14"/>
  <c r="C68" i="14"/>
  <c r="B68" i="14"/>
  <c r="A68" i="14"/>
  <c r="E67" i="14"/>
  <c r="D67" i="14"/>
  <c r="C67" i="14"/>
  <c r="B67" i="14"/>
  <c r="A67" i="14"/>
  <c r="E66" i="14"/>
  <c r="D66" i="14"/>
  <c r="C66" i="14"/>
  <c r="B66" i="14"/>
  <c r="A66" i="14"/>
  <c r="E65" i="14"/>
  <c r="D65" i="14"/>
  <c r="C65" i="14"/>
  <c r="B65" i="14"/>
  <c r="A65" i="14"/>
  <c r="E64" i="14"/>
  <c r="D64" i="14"/>
  <c r="C64" i="14"/>
  <c r="B64" i="14"/>
  <c r="A64" i="14"/>
  <c r="E63" i="14"/>
  <c r="D63" i="14"/>
  <c r="C63" i="14"/>
  <c r="B63" i="14"/>
  <c r="A63" i="14"/>
  <c r="E62" i="14"/>
  <c r="D62" i="14"/>
  <c r="C62" i="14"/>
  <c r="B62" i="14"/>
  <c r="A62" i="14"/>
  <c r="E61" i="14"/>
  <c r="D61" i="14"/>
  <c r="C61" i="14"/>
  <c r="B61" i="14"/>
  <c r="A61" i="14"/>
  <c r="E60" i="14"/>
  <c r="D60" i="14"/>
  <c r="C60" i="14"/>
  <c r="B60" i="14"/>
  <c r="A60" i="14"/>
  <c r="E59" i="14"/>
  <c r="D59" i="14"/>
  <c r="C59" i="14"/>
  <c r="B59" i="14"/>
  <c r="A59" i="14"/>
  <c r="E58" i="14"/>
  <c r="D58" i="14"/>
  <c r="C58" i="14"/>
  <c r="B58" i="14"/>
  <c r="A58" i="14"/>
  <c r="E57" i="14"/>
  <c r="D57" i="14"/>
  <c r="C57" i="14"/>
  <c r="B57" i="14"/>
  <c r="A57" i="14"/>
  <c r="E56" i="14"/>
  <c r="D56" i="14"/>
  <c r="C56" i="14"/>
  <c r="B56" i="14"/>
  <c r="A56" i="14"/>
  <c r="E55" i="14"/>
  <c r="D55" i="14"/>
  <c r="C55" i="14"/>
  <c r="B55" i="14"/>
  <c r="A55" i="14"/>
  <c r="E54" i="14"/>
  <c r="D54" i="14"/>
  <c r="C54" i="14"/>
  <c r="B54" i="14"/>
  <c r="A54" i="14"/>
  <c r="E53" i="14"/>
  <c r="D53" i="14"/>
  <c r="C53" i="14"/>
  <c r="B53" i="14"/>
  <c r="A53" i="14"/>
  <c r="E52" i="14"/>
  <c r="D52" i="14"/>
  <c r="C52" i="14"/>
  <c r="B52" i="14"/>
  <c r="A52" i="14"/>
  <c r="E51" i="14"/>
  <c r="D51" i="14"/>
  <c r="C51" i="14"/>
  <c r="B51" i="14"/>
  <c r="A51" i="14"/>
  <c r="E50" i="14"/>
  <c r="D50" i="14"/>
  <c r="C50" i="14"/>
  <c r="B50" i="14"/>
  <c r="A50" i="14"/>
  <c r="E49" i="14"/>
  <c r="D49" i="14"/>
  <c r="C49" i="14"/>
  <c r="B49" i="14"/>
  <c r="A49" i="14"/>
  <c r="E48" i="14"/>
  <c r="D48" i="14"/>
  <c r="C48" i="14"/>
  <c r="B48" i="14"/>
  <c r="A48" i="14"/>
  <c r="E47" i="14"/>
  <c r="D47" i="14"/>
  <c r="C47" i="14"/>
  <c r="B47" i="14"/>
  <c r="A47" i="14"/>
  <c r="E46" i="14"/>
  <c r="D46" i="14"/>
  <c r="C46" i="14"/>
  <c r="B46" i="14"/>
  <c r="A46" i="14"/>
  <c r="E45" i="14"/>
  <c r="D45" i="14"/>
  <c r="C45" i="14"/>
  <c r="B45" i="14"/>
  <c r="A45" i="14"/>
  <c r="E44" i="14"/>
  <c r="D44" i="14"/>
  <c r="C44" i="14"/>
  <c r="B44" i="14"/>
  <c r="A44" i="14"/>
  <c r="E43" i="14"/>
  <c r="D43" i="14"/>
  <c r="C43" i="14"/>
  <c r="B43" i="14"/>
  <c r="A43" i="14"/>
  <c r="E42" i="14"/>
  <c r="D42" i="14"/>
  <c r="C42" i="14"/>
  <c r="B42" i="14"/>
  <c r="A42" i="14"/>
  <c r="E41" i="14"/>
  <c r="D41" i="14"/>
  <c r="C41" i="14"/>
  <c r="B41" i="14"/>
  <c r="A41" i="14"/>
  <c r="E40" i="14"/>
  <c r="D40" i="14"/>
  <c r="C40" i="14"/>
  <c r="B40" i="14"/>
  <c r="A40" i="14"/>
  <c r="E39" i="14"/>
  <c r="D39" i="14"/>
  <c r="C39" i="14"/>
  <c r="B39" i="14"/>
  <c r="A39" i="14"/>
  <c r="E38" i="14"/>
  <c r="D38" i="14"/>
  <c r="C38" i="14"/>
  <c r="B38" i="14"/>
  <c r="A38" i="14"/>
  <c r="E37" i="14"/>
  <c r="D37" i="14"/>
  <c r="C37" i="14"/>
  <c r="B37" i="14"/>
  <c r="A37" i="14"/>
  <c r="E36" i="14"/>
  <c r="D36" i="14"/>
  <c r="C36" i="14"/>
  <c r="B36" i="14"/>
  <c r="A36" i="14"/>
  <c r="E35" i="14"/>
  <c r="D35" i="14"/>
  <c r="C35" i="14"/>
  <c r="B35" i="14"/>
  <c r="A35" i="14"/>
  <c r="E34" i="14"/>
  <c r="D34" i="14"/>
  <c r="C34" i="14"/>
  <c r="B34" i="14"/>
  <c r="A34" i="14"/>
  <c r="E33" i="14"/>
  <c r="D33" i="14"/>
  <c r="C33" i="14"/>
  <c r="B33" i="14"/>
  <c r="A33" i="14"/>
  <c r="E32" i="14"/>
  <c r="D32" i="14"/>
  <c r="C32" i="14"/>
  <c r="B32" i="14"/>
  <c r="A32" i="14"/>
  <c r="E31" i="14"/>
  <c r="D31" i="14"/>
  <c r="C31" i="14"/>
  <c r="B31" i="14"/>
  <c r="A31" i="14"/>
  <c r="E30" i="14"/>
  <c r="D30" i="14"/>
  <c r="C30" i="14"/>
  <c r="B30" i="14"/>
  <c r="A30" i="14"/>
  <c r="E29" i="14"/>
  <c r="D29" i="14"/>
  <c r="C29" i="14"/>
  <c r="B29" i="14"/>
  <c r="A29" i="14"/>
  <c r="E28" i="14"/>
  <c r="D28" i="14"/>
  <c r="C28" i="14"/>
  <c r="B28" i="14"/>
  <c r="A28" i="14"/>
  <c r="E27" i="14"/>
  <c r="D27" i="14"/>
  <c r="C27" i="14"/>
  <c r="B27" i="14"/>
  <c r="A27" i="14"/>
  <c r="E26" i="14"/>
  <c r="D26" i="14"/>
  <c r="C26" i="14"/>
  <c r="B26" i="14"/>
  <c r="A26" i="14"/>
  <c r="E25" i="14"/>
  <c r="D25" i="14"/>
  <c r="C25" i="14"/>
  <c r="B25" i="14"/>
  <c r="A25" i="14"/>
  <c r="E24" i="14"/>
  <c r="D24" i="14"/>
  <c r="C24" i="14"/>
  <c r="B24" i="14"/>
  <c r="A24" i="14"/>
  <c r="E23" i="14"/>
  <c r="D23" i="14"/>
  <c r="C23" i="14"/>
  <c r="B23" i="14"/>
  <c r="A23" i="14"/>
  <c r="E22" i="14"/>
  <c r="D22" i="14"/>
  <c r="C22" i="14"/>
  <c r="B22" i="14"/>
  <c r="A22" i="14"/>
  <c r="E21" i="14"/>
  <c r="D21" i="14"/>
  <c r="C21" i="14"/>
  <c r="B21" i="14"/>
  <c r="A21" i="14"/>
  <c r="E20" i="14"/>
  <c r="D20" i="14"/>
  <c r="C20" i="14"/>
  <c r="B20" i="14"/>
  <c r="A20" i="14"/>
  <c r="E19" i="14"/>
  <c r="D19" i="14"/>
  <c r="C19" i="14"/>
  <c r="B19" i="14"/>
  <c r="A19" i="14"/>
  <c r="E18" i="14"/>
  <c r="D18" i="14"/>
  <c r="C18" i="14"/>
  <c r="B18" i="14"/>
  <c r="A18" i="14"/>
  <c r="E17" i="14"/>
  <c r="D17" i="14"/>
  <c r="C17" i="14"/>
  <c r="B17" i="14"/>
  <c r="A17" i="14"/>
  <c r="E16" i="14"/>
  <c r="D16" i="14"/>
  <c r="C16" i="14"/>
  <c r="B16" i="14"/>
  <c r="A16" i="14"/>
  <c r="E15" i="14"/>
  <c r="D15" i="14"/>
  <c r="C15" i="14"/>
  <c r="B15" i="14"/>
  <c r="A15" i="14"/>
  <c r="E14" i="14"/>
  <c r="D14" i="14"/>
  <c r="C14" i="14"/>
  <c r="B14" i="14"/>
  <c r="A14" i="14"/>
  <c r="E13" i="14"/>
  <c r="D13" i="14"/>
  <c r="C13" i="14"/>
  <c r="B13" i="14"/>
  <c r="A13" i="14"/>
  <c r="E12" i="14"/>
  <c r="D12" i="14"/>
  <c r="C12" i="14"/>
  <c r="B12" i="14"/>
  <c r="A12" i="14"/>
  <c r="E11" i="14"/>
  <c r="D11" i="14"/>
  <c r="C11" i="14"/>
  <c r="B11" i="14"/>
  <c r="A11" i="14"/>
  <c r="E10" i="14"/>
  <c r="D10" i="14"/>
  <c r="C10" i="14"/>
  <c r="B10" i="14"/>
  <c r="A10" i="14"/>
  <c r="E9" i="14"/>
  <c r="D9" i="14"/>
  <c r="C9" i="14"/>
  <c r="B9" i="14"/>
  <c r="A9" i="14"/>
  <c r="E8" i="14"/>
  <c r="D8" i="14"/>
  <c r="C8" i="14"/>
  <c r="B8" i="14"/>
  <c r="A8" i="14"/>
  <c r="E7" i="14"/>
  <c r="D7" i="14"/>
  <c r="C7" i="14"/>
  <c r="B7" i="14"/>
  <c r="A7" i="14"/>
  <c r="E6" i="14"/>
  <c r="D6" i="14"/>
  <c r="C6" i="14"/>
  <c r="B6" i="14"/>
  <c r="A6" i="14"/>
  <c r="E5" i="14"/>
  <c r="D5" i="14"/>
  <c r="C5" i="14"/>
  <c r="B5" i="14"/>
  <c r="A5" i="14"/>
  <c r="E4" i="14"/>
  <c r="D4" i="14"/>
  <c r="C4" i="14"/>
  <c r="B4" i="14"/>
  <c r="A4" i="14"/>
  <c r="F238" i="14"/>
  <c r="F237" i="14"/>
  <c r="F235" i="14"/>
  <c r="F234" i="14"/>
  <c r="F233" i="14"/>
  <c r="F231" i="14"/>
  <c r="F230" i="14"/>
  <c r="F229" i="14"/>
  <c r="F227" i="14"/>
  <c r="F226" i="14"/>
  <c r="F225" i="14"/>
  <c r="F223" i="14"/>
  <c r="F222" i="14"/>
  <c r="F221" i="14"/>
  <c r="F219" i="14"/>
  <c r="F218" i="14"/>
  <c r="F217" i="14"/>
  <c r="F215" i="14"/>
  <c r="F214" i="14"/>
  <c r="F213" i="14"/>
  <c r="F211" i="14"/>
  <c r="F210" i="14"/>
  <c r="F209" i="14"/>
  <c r="F207" i="14"/>
  <c r="F206" i="14"/>
  <c r="F205" i="14"/>
  <c r="F203" i="14"/>
  <c r="F202" i="14"/>
  <c r="F201" i="14"/>
  <c r="F199" i="14"/>
  <c r="F198" i="14"/>
  <c r="F197" i="14"/>
  <c r="F195" i="14"/>
  <c r="F194" i="14"/>
  <c r="F193" i="14"/>
  <c r="F191" i="14"/>
  <c r="F190" i="14"/>
  <c r="F189" i="14"/>
  <c r="F187" i="14"/>
  <c r="F186" i="14"/>
  <c r="F185"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59" i="14"/>
  <c r="F158" i="14"/>
  <c r="F157" i="14"/>
  <c r="F155" i="14"/>
  <c r="F154" i="14"/>
  <c r="F153" i="14"/>
  <c r="F152" i="14"/>
  <c r="F151" i="14"/>
  <c r="F150" i="14"/>
  <c r="F149" i="14"/>
  <c r="F147" i="14"/>
  <c r="F146" i="14"/>
  <c r="F145"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3" i="14"/>
  <c r="F102" i="14"/>
  <c r="F101" i="14"/>
  <c r="F99" i="14"/>
  <c r="F98" i="14"/>
  <c r="F97" i="14"/>
  <c r="F95" i="14"/>
  <c r="F94" i="14"/>
  <c r="F93"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2" i="14"/>
  <c r="F51" i="14"/>
  <c r="F50" i="14"/>
  <c r="F48" i="14"/>
  <c r="F47" i="14"/>
  <c r="F46" i="14"/>
  <c r="F44" i="14"/>
  <c r="F43" i="14"/>
  <c r="F42" i="14"/>
  <c r="F40" i="14"/>
  <c r="F39" i="14"/>
  <c r="F38" i="14"/>
  <c r="F37" i="14"/>
  <c r="F36" i="14"/>
  <c r="F35" i="14"/>
  <c r="F34" i="14"/>
  <c r="F32" i="14"/>
  <c r="F31" i="14"/>
  <c r="F30" i="14"/>
  <c r="F28" i="14"/>
  <c r="F27" i="14"/>
  <c r="F26" i="14"/>
  <c r="F24" i="14"/>
  <c r="F23" i="14"/>
  <c r="F22" i="14"/>
  <c r="F20" i="14"/>
  <c r="F19" i="14"/>
  <c r="F18" i="14"/>
  <c r="F16" i="14"/>
  <c r="F15" i="14"/>
  <c r="F14" i="14"/>
  <c r="F13" i="14"/>
  <c r="F12" i="14"/>
  <c r="F11" i="14"/>
  <c r="F10" i="14"/>
  <c r="F8" i="14"/>
  <c r="F7" i="14"/>
  <c r="F6" i="14"/>
  <c r="F4" i="14"/>
  <c r="F238" i="12"/>
  <c r="E238" i="12"/>
  <c r="F237" i="12"/>
  <c r="E237" i="12"/>
  <c r="F236" i="12"/>
  <c r="E236" i="12"/>
  <c r="F235" i="12"/>
  <c r="E235" i="12"/>
  <c r="F234" i="12"/>
  <c r="E234" i="12"/>
  <c r="F233" i="12"/>
  <c r="E233" i="12"/>
  <c r="F232" i="12"/>
  <c r="E232" i="12"/>
  <c r="F231" i="12"/>
  <c r="E231" i="12"/>
  <c r="F230" i="12"/>
  <c r="E230" i="12"/>
  <c r="F229" i="12"/>
  <c r="E229" i="12"/>
  <c r="F228" i="12"/>
  <c r="E228" i="12"/>
  <c r="F227" i="12"/>
  <c r="E227" i="12"/>
  <c r="F226" i="12"/>
  <c r="E226" i="12"/>
  <c r="F225" i="12"/>
  <c r="E225" i="12"/>
  <c r="F224" i="12"/>
  <c r="E224" i="12"/>
  <c r="F223" i="12"/>
  <c r="E223" i="12"/>
  <c r="F222" i="12"/>
  <c r="E222" i="12"/>
  <c r="F221" i="12"/>
  <c r="E221" i="12"/>
  <c r="F220" i="12"/>
  <c r="E220" i="12"/>
  <c r="F219" i="12"/>
  <c r="E219" i="12"/>
  <c r="F218" i="12"/>
  <c r="E218" i="12"/>
  <c r="F217" i="12"/>
  <c r="E217" i="12"/>
  <c r="F216" i="12"/>
  <c r="E216" i="12"/>
  <c r="F215" i="12"/>
  <c r="E215" i="12"/>
  <c r="F214" i="12"/>
  <c r="E214" i="12"/>
  <c r="F213" i="12"/>
  <c r="E213" i="12"/>
  <c r="F212" i="12"/>
  <c r="E212" i="12"/>
  <c r="F211" i="12"/>
  <c r="E211" i="12"/>
  <c r="F210" i="12"/>
  <c r="E210" i="12"/>
  <c r="F209" i="12"/>
  <c r="E209" i="12"/>
  <c r="F208" i="12"/>
  <c r="E208" i="12"/>
  <c r="F207" i="12"/>
  <c r="E207" i="12"/>
  <c r="F206" i="12"/>
  <c r="E206" i="12"/>
  <c r="F205" i="12"/>
  <c r="E205" i="12"/>
  <c r="F204" i="12"/>
  <c r="E204" i="12"/>
  <c r="F203" i="12"/>
  <c r="E203" i="12"/>
  <c r="F202" i="12"/>
  <c r="E202" i="12"/>
  <c r="F201" i="12"/>
  <c r="E201" i="12"/>
  <c r="F200" i="12"/>
  <c r="E200" i="12"/>
  <c r="F199" i="12"/>
  <c r="E199" i="12"/>
  <c r="F198" i="12"/>
  <c r="E198" i="12"/>
  <c r="F197" i="12"/>
  <c r="E197" i="12"/>
  <c r="F196" i="12"/>
  <c r="E196" i="12"/>
  <c r="F195" i="12"/>
  <c r="E195" i="12"/>
  <c r="F194" i="12"/>
  <c r="E194" i="12"/>
  <c r="F193" i="12"/>
  <c r="E193" i="12"/>
  <c r="F192" i="12"/>
  <c r="E192" i="12"/>
  <c r="F191" i="12"/>
  <c r="E191" i="12"/>
  <c r="F190" i="12"/>
  <c r="E190" i="12"/>
  <c r="F189" i="12"/>
  <c r="E189" i="12"/>
  <c r="F188" i="12"/>
  <c r="E188" i="12"/>
  <c r="F187" i="12"/>
  <c r="E187" i="12"/>
  <c r="F186" i="12"/>
  <c r="E186" i="12"/>
  <c r="F185" i="12"/>
  <c r="E185" i="12"/>
  <c r="F184" i="12"/>
  <c r="E184" i="12"/>
  <c r="F183" i="12"/>
  <c r="E183" i="12"/>
  <c r="F182" i="12"/>
  <c r="E182" i="12"/>
  <c r="F181" i="12"/>
  <c r="E181" i="12"/>
  <c r="F180" i="12"/>
  <c r="E180" i="12"/>
  <c r="F179" i="12"/>
  <c r="E179" i="12"/>
  <c r="F178" i="12"/>
  <c r="E178" i="12"/>
  <c r="F177" i="12"/>
  <c r="E177" i="12"/>
  <c r="F176" i="12"/>
  <c r="E176" i="12"/>
  <c r="F175" i="12"/>
  <c r="E175" i="12"/>
  <c r="F174" i="12"/>
  <c r="E174" i="12"/>
  <c r="F173" i="12"/>
  <c r="E173" i="12"/>
  <c r="F172" i="12"/>
  <c r="E172" i="12"/>
  <c r="F171" i="12"/>
  <c r="E171" i="12"/>
  <c r="F170" i="12"/>
  <c r="E170" i="12"/>
  <c r="F169" i="12"/>
  <c r="E169" i="12"/>
  <c r="F168" i="12"/>
  <c r="E168" i="12"/>
  <c r="F167" i="12"/>
  <c r="E167" i="12"/>
  <c r="F166" i="12"/>
  <c r="E166" i="12"/>
  <c r="F165" i="12"/>
  <c r="E165" i="12"/>
  <c r="F164" i="12"/>
  <c r="E164" i="12"/>
  <c r="F163" i="12"/>
  <c r="E163" i="12"/>
  <c r="F162" i="12"/>
  <c r="E162" i="12"/>
  <c r="F161" i="12"/>
  <c r="E161" i="12"/>
  <c r="F160" i="12"/>
  <c r="E160" i="12"/>
  <c r="F159" i="12"/>
  <c r="E159" i="12"/>
  <c r="F158" i="12"/>
  <c r="E158" i="12"/>
  <c r="F157" i="12"/>
  <c r="E157" i="12"/>
  <c r="F156" i="12"/>
  <c r="E156" i="12"/>
  <c r="F155" i="12"/>
  <c r="E155" i="12"/>
  <c r="F154" i="12"/>
  <c r="E154" i="12"/>
  <c r="F153" i="12"/>
  <c r="E153" i="12"/>
  <c r="F152" i="12"/>
  <c r="E152" i="12"/>
  <c r="F151" i="12"/>
  <c r="E151" i="12"/>
  <c r="F150" i="12"/>
  <c r="E150" i="12"/>
  <c r="F149" i="12"/>
  <c r="E149" i="12"/>
  <c r="F148" i="12"/>
  <c r="E148" i="12"/>
  <c r="F147" i="12"/>
  <c r="E147" i="12"/>
  <c r="F146" i="12"/>
  <c r="E146" i="12"/>
  <c r="F145" i="12"/>
  <c r="E145" i="12"/>
  <c r="F144" i="12"/>
  <c r="E144" i="12"/>
  <c r="F143" i="12"/>
  <c r="E143" i="12"/>
  <c r="F142" i="12"/>
  <c r="E142" i="12"/>
  <c r="F141" i="12"/>
  <c r="E141" i="12"/>
  <c r="F140" i="12"/>
  <c r="E140" i="12"/>
  <c r="F139" i="12"/>
  <c r="E139" i="12"/>
  <c r="F138" i="12"/>
  <c r="E138" i="12"/>
  <c r="F137" i="12"/>
  <c r="E137" i="12"/>
  <c r="F136" i="12"/>
  <c r="E136" i="12"/>
  <c r="F135" i="12"/>
  <c r="E135" i="12"/>
  <c r="F134" i="12"/>
  <c r="E134" i="12"/>
  <c r="F133" i="12"/>
  <c r="E133" i="12"/>
  <c r="F132" i="12"/>
  <c r="E132" i="12"/>
  <c r="F131" i="12"/>
  <c r="E131" i="12"/>
  <c r="F130" i="12"/>
  <c r="E130" i="12"/>
  <c r="F129" i="12"/>
  <c r="E129" i="12"/>
  <c r="F128" i="12"/>
  <c r="E128" i="12"/>
  <c r="F127" i="12"/>
  <c r="E127" i="12"/>
  <c r="F126" i="12"/>
  <c r="E126" i="12"/>
  <c r="F125" i="12"/>
  <c r="E125" i="12"/>
  <c r="F124" i="12"/>
  <c r="E124" i="12"/>
  <c r="F123" i="12"/>
  <c r="E123" i="12"/>
  <c r="F122" i="12"/>
  <c r="E122" i="12"/>
  <c r="F121" i="12"/>
  <c r="E121" i="12"/>
  <c r="F120" i="12"/>
  <c r="E120" i="12"/>
  <c r="F119" i="12"/>
  <c r="E119" i="12"/>
  <c r="F118" i="12"/>
  <c r="E118" i="12"/>
  <c r="F117" i="12"/>
  <c r="E117" i="12"/>
  <c r="F116" i="12"/>
  <c r="E116" i="12"/>
  <c r="F115" i="12"/>
  <c r="E115" i="12"/>
  <c r="F114" i="12"/>
  <c r="E114" i="12"/>
  <c r="F113" i="12"/>
  <c r="E113" i="12"/>
  <c r="F112" i="12"/>
  <c r="E112" i="12"/>
  <c r="F111" i="12"/>
  <c r="E111" i="12"/>
  <c r="F110" i="12"/>
  <c r="E110" i="12"/>
  <c r="F109" i="12"/>
  <c r="E109" i="12"/>
  <c r="F108" i="12"/>
  <c r="E108" i="12"/>
  <c r="F107" i="12"/>
  <c r="E107" i="12"/>
  <c r="F106" i="12"/>
  <c r="E106" i="12"/>
  <c r="F105" i="12"/>
  <c r="E105" i="12"/>
  <c r="F104" i="12"/>
  <c r="E104" i="12"/>
  <c r="F103" i="12"/>
  <c r="E103" i="12"/>
  <c r="F102" i="12"/>
  <c r="E102" i="12"/>
  <c r="F101" i="12"/>
  <c r="E101" i="12"/>
  <c r="F100" i="12"/>
  <c r="E100" i="12"/>
  <c r="F99" i="12"/>
  <c r="E99" i="12"/>
  <c r="F98" i="12"/>
  <c r="E98" i="12"/>
  <c r="F97" i="12"/>
  <c r="E97" i="12"/>
  <c r="F96" i="12"/>
  <c r="E96" i="12"/>
  <c r="F95" i="12"/>
  <c r="E95" i="12"/>
  <c r="F94" i="12"/>
  <c r="E94" i="12"/>
  <c r="F93" i="12"/>
  <c r="E93" i="12"/>
  <c r="F92" i="12"/>
  <c r="E92" i="12"/>
  <c r="F91" i="12"/>
  <c r="E91" i="12"/>
  <c r="F90" i="12"/>
  <c r="E90" i="12"/>
  <c r="F89" i="12"/>
  <c r="E89" i="12"/>
  <c r="F88" i="12"/>
  <c r="E88" i="12"/>
  <c r="F87" i="12"/>
  <c r="E87" i="12"/>
  <c r="F86" i="12"/>
  <c r="E86" i="12"/>
  <c r="F85" i="12"/>
  <c r="E85" i="12"/>
  <c r="F84" i="12"/>
  <c r="E84" i="12"/>
  <c r="F83" i="12"/>
  <c r="E83" i="12"/>
  <c r="F82" i="12"/>
  <c r="E82" i="12"/>
  <c r="F81" i="12"/>
  <c r="E81" i="12"/>
  <c r="F80" i="12"/>
  <c r="E80" i="12"/>
  <c r="F79" i="12"/>
  <c r="E79" i="12"/>
  <c r="F78" i="12"/>
  <c r="E78" i="12"/>
  <c r="F77" i="12"/>
  <c r="E77" i="12"/>
  <c r="F76" i="12"/>
  <c r="E76" i="12"/>
  <c r="F75" i="12"/>
  <c r="E75" i="12"/>
  <c r="F74" i="12"/>
  <c r="E74" i="12"/>
  <c r="F73" i="12"/>
  <c r="E73" i="12"/>
  <c r="F72" i="12"/>
  <c r="E72" i="12"/>
  <c r="F71" i="12"/>
  <c r="E71" i="12"/>
  <c r="F70" i="12"/>
  <c r="E70" i="12"/>
  <c r="F69" i="12"/>
  <c r="E69" i="12"/>
  <c r="F68" i="12"/>
  <c r="E68" i="12"/>
  <c r="F67" i="12"/>
  <c r="E67" i="12"/>
  <c r="F66" i="12"/>
  <c r="E66" i="12"/>
  <c r="F65" i="12"/>
  <c r="E65" i="12"/>
  <c r="F64" i="12"/>
  <c r="E64" i="12"/>
  <c r="F63" i="12"/>
  <c r="E63" i="12"/>
  <c r="F62" i="12"/>
  <c r="E62" i="12"/>
  <c r="F61" i="12"/>
  <c r="E61" i="12"/>
  <c r="F60" i="12"/>
  <c r="E60" i="12"/>
  <c r="F59" i="12"/>
  <c r="E59" i="12"/>
  <c r="F58" i="12"/>
  <c r="E58" i="12"/>
  <c r="F57" i="12"/>
  <c r="E57" i="12"/>
  <c r="F56" i="12"/>
  <c r="E56" i="12"/>
  <c r="F55" i="12"/>
  <c r="E55" i="12"/>
  <c r="F54" i="12"/>
  <c r="E54" i="12"/>
  <c r="F53" i="12"/>
  <c r="E53" i="12"/>
  <c r="F52" i="12"/>
  <c r="E52" i="12"/>
  <c r="F51" i="12"/>
  <c r="E51" i="12"/>
  <c r="F50" i="12"/>
  <c r="E50" i="12"/>
  <c r="F49" i="12"/>
  <c r="E49" i="12"/>
  <c r="F48" i="12"/>
  <c r="E48" i="12"/>
  <c r="F47" i="12"/>
  <c r="E47" i="12"/>
  <c r="F46" i="12"/>
  <c r="E46" i="12"/>
  <c r="F45" i="12"/>
  <c r="E45" i="12"/>
  <c r="F44" i="12"/>
  <c r="E44" i="12"/>
  <c r="F43" i="12"/>
  <c r="E43" i="12"/>
  <c r="F42" i="12"/>
  <c r="E42" i="12"/>
  <c r="F41" i="12"/>
  <c r="E41" i="12"/>
  <c r="F40" i="12"/>
  <c r="E40" i="12"/>
  <c r="F39" i="12"/>
  <c r="E39" i="12"/>
  <c r="F38" i="12"/>
  <c r="E38" i="12"/>
  <c r="F37" i="12"/>
  <c r="E37" i="12"/>
  <c r="F36" i="12"/>
  <c r="E36" i="12"/>
  <c r="F35" i="12"/>
  <c r="E35" i="12"/>
  <c r="T103" i="12"/>
  <c r="T96" i="12"/>
  <c r="T51" i="12"/>
  <c r="T35" i="12"/>
  <c r="T34" i="12"/>
  <c r="T33" i="12"/>
  <c r="T32" i="12"/>
  <c r="T31" i="12"/>
  <c r="T30" i="12"/>
  <c r="T29" i="12"/>
  <c r="T28" i="12"/>
  <c r="T27" i="12"/>
  <c r="T26" i="12"/>
  <c r="T25" i="12"/>
  <c r="T24" i="12"/>
  <c r="T23" i="12"/>
  <c r="T22" i="12"/>
  <c r="T21" i="12"/>
  <c r="T20" i="12"/>
  <c r="T19" i="12"/>
  <c r="T18" i="12"/>
  <c r="T17" i="12"/>
  <c r="T16" i="12"/>
  <c r="T15" i="12"/>
  <c r="T14" i="12"/>
  <c r="T13" i="12"/>
  <c r="T12" i="12"/>
  <c r="T11" i="12"/>
  <c r="T10" i="12"/>
  <c r="T9" i="12"/>
  <c r="T8" i="12"/>
  <c r="T7" i="12"/>
  <c r="T6" i="12"/>
  <c r="T5" i="12"/>
  <c r="T4" i="12"/>
  <c r="E3" i="13"/>
  <c r="E4" i="13"/>
  <c r="L230" i="12"/>
  <c r="J230" i="12" s="1"/>
  <c r="H230" i="12"/>
  <c r="H231" i="12" s="1"/>
  <c r="L229" i="12"/>
  <c r="L228" i="12"/>
  <c r="L227" i="12"/>
  <c r="L226" i="12"/>
  <c r="H226" i="12"/>
  <c r="L225" i="12"/>
  <c r="L224" i="12"/>
  <c r="L223" i="12"/>
  <c r="H220" i="12"/>
  <c r="H219" i="12"/>
  <c r="H159" i="12"/>
  <c r="J51" i="12"/>
  <c r="H37" i="12"/>
  <c r="H38" i="12" s="1"/>
  <c r="H39" i="12" s="1"/>
  <c r="H35" i="12"/>
  <c r="L34" i="12"/>
  <c r="J34" i="12"/>
  <c r="L33" i="12"/>
  <c r="J33" i="12"/>
  <c r="L32" i="12"/>
  <c r="J32" i="12"/>
  <c r="L31" i="12"/>
  <c r="J31" i="12"/>
  <c r="U31" i="12" s="1"/>
  <c r="S31" i="12"/>
  <c r="S32" i="12" s="1"/>
  <c r="L30" i="12"/>
  <c r="J30" i="12"/>
  <c r="L29" i="12"/>
  <c r="J29" i="12"/>
  <c r="U29" i="12" s="1"/>
  <c r="L28" i="12"/>
  <c r="J28" i="12"/>
  <c r="L27" i="12"/>
  <c r="J27" i="12"/>
  <c r="U27" i="12" s="1"/>
  <c r="U26" i="12"/>
  <c r="L26" i="12"/>
  <c r="J26" i="12"/>
  <c r="L25" i="12"/>
  <c r="J25" i="12"/>
  <c r="L24" i="12"/>
  <c r="J24" i="12"/>
  <c r="L23" i="12"/>
  <c r="J23" i="12"/>
  <c r="L22" i="12"/>
  <c r="J22" i="12"/>
  <c r="L21" i="12"/>
  <c r="J21" i="12"/>
  <c r="L20" i="12"/>
  <c r="J20" i="12"/>
  <c r="L19" i="12"/>
  <c r="J19" i="12"/>
  <c r="L18" i="12"/>
  <c r="J18" i="12"/>
  <c r="L17" i="12"/>
  <c r="J17" i="12"/>
  <c r="L16" i="12"/>
  <c r="J16" i="12"/>
  <c r="L15" i="12"/>
  <c r="J15" i="12"/>
  <c r="L14" i="12"/>
  <c r="J14" i="12"/>
  <c r="L13" i="12"/>
  <c r="J13" i="12"/>
  <c r="L12" i="12"/>
  <c r="J12" i="12"/>
  <c r="L11" i="12"/>
  <c r="J11" i="12"/>
  <c r="L10" i="12"/>
  <c r="J10" i="12"/>
  <c r="U10" i="12" s="1"/>
  <c r="L9" i="12"/>
  <c r="J9" i="12"/>
  <c r="U8" i="12"/>
  <c r="M8" i="12"/>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L8" i="12"/>
  <c r="J8" i="12"/>
  <c r="M7" i="12"/>
  <c r="L7" i="12"/>
  <c r="J7" i="12"/>
  <c r="M6" i="12"/>
  <c r="L6" i="12"/>
  <c r="J6" i="12"/>
  <c r="M5" i="12"/>
  <c r="L5" i="12"/>
  <c r="J5" i="12"/>
  <c r="L4" i="12"/>
  <c r="J4" i="12"/>
  <c r="B4" i="12"/>
  <c r="B5" i="12" s="1"/>
  <c r="B6" i="12" s="1"/>
  <c r="B7" i="12" s="1"/>
  <c r="B8" i="12" s="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M13" i="11"/>
  <c r="I12" i="11"/>
  <c r="G12" i="11"/>
  <c r="I11" i="11"/>
  <c r="G11" i="11"/>
  <c r="I10" i="11"/>
  <c r="G10" i="11"/>
  <c r="O9" i="11"/>
  <c r="M9" i="11"/>
  <c r="O8" i="11"/>
  <c r="M8" i="11"/>
  <c r="O7" i="11"/>
  <c r="M7" i="11"/>
  <c r="O6" i="11"/>
  <c r="M6" i="11"/>
  <c r="O5" i="11"/>
  <c r="M5" i="11"/>
  <c r="N6" i="11" s="1"/>
  <c r="O4" i="11"/>
  <c r="N4" i="11"/>
  <c r="M4" i="11"/>
  <c r="N13" i="11" s="1"/>
  <c r="O3" i="11"/>
  <c r="N3" i="11"/>
  <c r="F144" i="14" l="1"/>
  <c r="F148" i="14"/>
  <c r="F156" i="14"/>
  <c r="F184" i="14"/>
  <c r="F200" i="14"/>
  <c r="F216" i="14"/>
  <c r="F232" i="14"/>
  <c r="F196" i="14"/>
  <c r="F212" i="14"/>
  <c r="F228" i="14"/>
  <c r="F5" i="14"/>
  <c r="F9" i="14"/>
  <c r="F17" i="14"/>
  <c r="F21" i="14"/>
  <c r="F25" i="14"/>
  <c r="F29" i="14"/>
  <c r="F33" i="14"/>
  <c r="F41" i="14"/>
  <c r="F45" i="14"/>
  <c r="F49" i="14"/>
  <c r="F53" i="14"/>
  <c r="F92" i="14"/>
  <c r="F96" i="14"/>
  <c r="F100" i="14"/>
  <c r="F104" i="14"/>
  <c r="F192" i="14"/>
  <c r="F208" i="14"/>
  <c r="F224" i="14"/>
  <c r="F160" i="14"/>
  <c r="F188" i="14"/>
  <c r="F204" i="14"/>
  <c r="F220" i="14"/>
  <c r="F236" i="14"/>
  <c r="S6" i="12"/>
  <c r="S7" i="12" s="1"/>
  <c r="S8" i="12" s="1"/>
  <c r="U6" i="12"/>
  <c r="S16" i="12"/>
  <c r="S17" i="12" s="1"/>
  <c r="U16" i="12"/>
  <c r="U7" i="12"/>
  <c r="S15" i="12"/>
  <c r="U15" i="12"/>
  <c r="U17" i="12"/>
  <c r="U19" i="12"/>
  <c r="U21" i="12"/>
  <c r="U23" i="12"/>
  <c r="U28" i="12"/>
  <c r="S28" i="12"/>
  <c r="S29" i="12" s="1"/>
  <c r="M36" i="12"/>
  <c r="M37" i="12" s="1"/>
  <c r="M38" i="12" s="1"/>
  <c r="U12" i="12"/>
  <c r="S12" i="12"/>
  <c r="S13" i="12" s="1"/>
  <c r="S14" i="12" s="1"/>
  <c r="U32" i="12"/>
  <c r="S33" i="12"/>
  <c r="U33" i="12"/>
  <c r="S5" i="12"/>
  <c r="U5" i="12"/>
  <c r="S18" i="12"/>
  <c r="S19" i="12" s="1"/>
  <c r="U18" i="12"/>
  <c r="S20" i="12"/>
  <c r="S21" i="12" s="1"/>
  <c r="U20" i="12"/>
  <c r="S22" i="12"/>
  <c r="S23" i="12" s="1"/>
  <c r="U22" i="12"/>
  <c r="S24" i="12"/>
  <c r="S25" i="12" s="1"/>
  <c r="U24" i="12"/>
  <c r="U25" i="12"/>
  <c r="S34" i="12"/>
  <c r="U34" i="12"/>
  <c r="U9" i="12"/>
  <c r="S9" i="12"/>
  <c r="S10" i="12" s="1"/>
  <c r="S11" i="12"/>
  <c r="U11" i="12"/>
  <c r="U13" i="12"/>
  <c r="U14" i="12"/>
  <c r="H40" i="12"/>
  <c r="M39" i="12"/>
  <c r="J35" i="12"/>
  <c r="S30" i="12"/>
  <c r="J52" i="12"/>
  <c r="S26" i="12"/>
  <c r="S27" i="12" s="1"/>
  <c r="E5" i="13" s="1"/>
  <c r="U30" i="12"/>
  <c r="H160" i="12"/>
  <c r="H221" i="12"/>
  <c r="L231" i="12"/>
  <c r="J231" i="12" s="1"/>
  <c r="H232" i="12"/>
  <c r="N7" i="11"/>
  <c r="N5" i="11"/>
  <c r="N9" i="11"/>
  <c r="N8" i="11"/>
  <c r="H222" i="12" l="1"/>
  <c r="J36" i="12"/>
  <c r="C35" i="12"/>
  <c r="C36" i="12" s="1"/>
  <c r="L232" i="12"/>
  <c r="J232" i="12" s="1"/>
  <c r="H233" i="12"/>
  <c r="H161" i="12"/>
  <c r="J53" i="12"/>
  <c r="M40" i="12"/>
  <c r="H41" i="12"/>
  <c r="C37" i="12" l="1"/>
  <c r="D35" i="12"/>
  <c r="J37" i="12"/>
  <c r="L233" i="12"/>
  <c r="J233" i="12" s="1"/>
  <c r="H234" i="12"/>
  <c r="J54" i="12"/>
  <c r="H42" i="12"/>
  <c r="M41" i="12"/>
  <c r="H162" i="12"/>
  <c r="C38" i="12" l="1"/>
  <c r="L234" i="12"/>
  <c r="J234" i="12" s="1"/>
  <c r="H235" i="12"/>
  <c r="D36" i="12"/>
  <c r="T36" i="12" s="1"/>
  <c r="H163" i="12"/>
  <c r="M42" i="12"/>
  <c r="H43" i="12"/>
  <c r="J55" i="12"/>
  <c r="J38" i="12"/>
  <c r="C39" i="12" l="1"/>
  <c r="J56" i="12"/>
  <c r="H164" i="12"/>
  <c r="J39" i="12"/>
  <c r="H44" i="12"/>
  <c r="M43" i="12"/>
  <c r="U35" i="12"/>
  <c r="S35" i="12"/>
  <c r="L235" i="12"/>
  <c r="J235" i="12" s="1"/>
  <c r="H236" i="12"/>
  <c r="D37" i="12"/>
  <c r="T37" i="12" s="1"/>
  <c r="C40" i="12" l="1"/>
  <c r="D38" i="12"/>
  <c r="T38" i="12" s="1"/>
  <c r="M44" i="12"/>
  <c r="H45" i="12"/>
  <c r="L236" i="12"/>
  <c r="J236" i="12" s="1"/>
  <c r="H237" i="12"/>
  <c r="J40" i="12"/>
  <c r="J57" i="12"/>
  <c r="U36" i="12"/>
  <c r="S36" i="12"/>
  <c r="H165" i="12"/>
  <c r="C41" i="12" l="1"/>
  <c r="S37" i="12"/>
  <c r="U37" i="12"/>
  <c r="H166" i="12"/>
  <c r="D39" i="12"/>
  <c r="T39" i="12" s="1"/>
  <c r="J58" i="12"/>
  <c r="L237" i="12"/>
  <c r="J237" i="12" s="1"/>
  <c r="H238" i="12"/>
  <c r="J41" i="12"/>
  <c r="H46" i="12"/>
  <c r="M45" i="12"/>
  <c r="C42" i="12" l="1"/>
  <c r="U38" i="12"/>
  <c r="S38" i="12"/>
  <c r="M46" i="12"/>
  <c r="H47" i="12"/>
  <c r="J59" i="12"/>
  <c r="D40" i="12"/>
  <c r="T40" i="12" s="1"/>
  <c r="L238" i="12"/>
  <c r="J238" i="12" s="1"/>
  <c r="J42" i="12"/>
  <c r="H167" i="12"/>
  <c r="C43" i="12" l="1"/>
  <c r="D41" i="12"/>
  <c r="T41" i="12" s="1"/>
  <c r="H168" i="12"/>
  <c r="J43" i="12"/>
  <c r="J60" i="12"/>
  <c r="U39" i="12"/>
  <c r="S39" i="12"/>
  <c r="H48" i="12"/>
  <c r="M47" i="12"/>
  <c r="C44" i="12" l="1"/>
  <c r="D42" i="12"/>
  <c r="T42" i="12" s="1"/>
  <c r="U40" i="12"/>
  <c r="S40" i="12"/>
  <c r="J44" i="12"/>
  <c r="M48" i="12"/>
  <c r="H49" i="12"/>
  <c r="J61" i="12"/>
  <c r="H169" i="12"/>
  <c r="C45" i="12" l="1"/>
  <c r="S41" i="12"/>
  <c r="U41" i="12"/>
  <c r="H170" i="12"/>
  <c r="D43" i="12"/>
  <c r="T43" i="12" s="1"/>
  <c r="J45" i="12"/>
  <c r="J62" i="12"/>
  <c r="H50" i="12"/>
  <c r="M49" i="12"/>
  <c r="C46" i="12" l="1"/>
  <c r="M50" i="12"/>
  <c r="H51" i="12"/>
  <c r="H171" i="12"/>
  <c r="D44" i="12"/>
  <c r="T44" i="12" s="1"/>
  <c r="U42" i="12"/>
  <c r="S42" i="12"/>
  <c r="E6" i="13" s="1"/>
  <c r="J63" i="12"/>
  <c r="J46" i="12"/>
  <c r="C47" i="12" l="1"/>
  <c r="U43" i="12"/>
  <c r="S43" i="12"/>
  <c r="J47" i="12"/>
  <c r="H172" i="12"/>
  <c r="D45" i="12"/>
  <c r="T45" i="12" s="1"/>
  <c r="H52" i="12"/>
  <c r="M51" i="12"/>
  <c r="J64" i="12"/>
  <c r="C48" i="12" l="1"/>
  <c r="S44" i="12"/>
  <c r="U44" i="12"/>
  <c r="D46" i="12"/>
  <c r="T46" i="12" s="1"/>
  <c r="H173" i="12"/>
  <c r="J65" i="12"/>
  <c r="J48" i="12"/>
  <c r="M52" i="12"/>
  <c r="H53" i="12"/>
  <c r="C49" i="12" l="1"/>
  <c r="S45" i="12"/>
  <c r="U45" i="12"/>
  <c r="H54" i="12"/>
  <c r="M53" i="12"/>
  <c r="C52" i="12"/>
  <c r="J66" i="12"/>
  <c r="D47" i="12"/>
  <c r="T47" i="12" s="1"/>
  <c r="J49" i="12"/>
  <c r="H174" i="12"/>
  <c r="D52" i="12" l="1"/>
  <c r="T52" i="12"/>
  <c r="C50" i="12"/>
  <c r="J67" i="12"/>
  <c r="H55" i="12"/>
  <c r="M54" i="12"/>
  <c r="H175" i="12"/>
  <c r="J50" i="12"/>
  <c r="U46" i="12"/>
  <c r="S46" i="12"/>
  <c r="D48" i="12"/>
  <c r="T48" i="12" s="1"/>
  <c r="C53" i="12"/>
  <c r="D49" i="12" l="1"/>
  <c r="T49" i="12" s="1"/>
  <c r="M55" i="12"/>
  <c r="H56" i="12"/>
  <c r="S52" i="12"/>
  <c r="U52" i="12"/>
  <c r="H176" i="12"/>
  <c r="C54" i="12"/>
  <c r="J68" i="12"/>
  <c r="U47" i="12"/>
  <c r="S47" i="12"/>
  <c r="D53" i="12"/>
  <c r="T53" i="12" s="1"/>
  <c r="D54" i="12" l="1"/>
  <c r="T54" i="12" s="1"/>
  <c r="H57" i="12"/>
  <c r="M56" i="12"/>
  <c r="J69" i="12"/>
  <c r="H177" i="12"/>
  <c r="U48" i="12"/>
  <c r="S48" i="12"/>
  <c r="C55" i="12"/>
  <c r="D50" i="12"/>
  <c r="T50" i="12" s="1"/>
  <c r="U54" i="12" l="1"/>
  <c r="S54" i="12"/>
  <c r="U53" i="12"/>
  <c r="S53" i="12"/>
  <c r="J70" i="12"/>
  <c r="C56" i="12"/>
  <c r="H178" i="12"/>
  <c r="S49" i="12"/>
  <c r="U49" i="12"/>
  <c r="H58" i="12"/>
  <c r="M57" i="12"/>
  <c r="S50" i="12"/>
  <c r="U50" i="12"/>
  <c r="S51" i="12"/>
  <c r="U51" i="12"/>
  <c r="D55" i="12"/>
  <c r="D56" i="12" s="1"/>
  <c r="T56" i="12" l="1"/>
  <c r="T55" i="12"/>
  <c r="C57" i="12"/>
  <c r="H59" i="12"/>
  <c r="M58" i="12"/>
  <c r="H179" i="12"/>
  <c r="J71" i="12"/>
  <c r="H180" i="12" l="1"/>
  <c r="S56" i="12"/>
  <c r="U56" i="12"/>
  <c r="U55" i="12"/>
  <c r="S55" i="12"/>
  <c r="C58" i="12"/>
  <c r="J72" i="12"/>
  <c r="M59" i="12"/>
  <c r="H60" i="12"/>
  <c r="D57" i="12"/>
  <c r="T57" i="12" s="1"/>
  <c r="S57" i="12" l="1"/>
  <c r="U57" i="12"/>
  <c r="C59" i="12"/>
  <c r="H61" i="12"/>
  <c r="M60" i="12"/>
  <c r="D58" i="12"/>
  <c r="J73" i="12"/>
  <c r="H181" i="12"/>
  <c r="D59" i="12" l="1"/>
  <c r="T59" i="12" s="1"/>
  <c r="T58" i="12"/>
  <c r="H182" i="12"/>
  <c r="J74" i="12"/>
  <c r="C60" i="12"/>
  <c r="H62" i="12"/>
  <c r="M61" i="12"/>
  <c r="U59" i="12" l="1"/>
  <c r="S59" i="12"/>
  <c r="C61" i="12"/>
  <c r="J75" i="12"/>
  <c r="D60" i="12"/>
  <c r="D61" i="12" s="1"/>
  <c r="H63" i="12"/>
  <c r="M62" i="12"/>
  <c r="U58" i="12"/>
  <c r="S58" i="12"/>
  <c r="H183" i="12"/>
  <c r="T61" i="12" l="1"/>
  <c r="T60" i="12"/>
  <c r="H184" i="12"/>
  <c r="M63" i="12"/>
  <c r="H64" i="12"/>
  <c r="C62" i="12"/>
  <c r="J76" i="12"/>
  <c r="S61" i="12" l="1"/>
  <c r="U61" i="12"/>
  <c r="H65" i="12"/>
  <c r="M64" i="12"/>
  <c r="C63" i="12"/>
  <c r="D62" i="12"/>
  <c r="D63" i="12" s="1"/>
  <c r="J77" i="12"/>
  <c r="S60" i="12"/>
  <c r="U60" i="12"/>
  <c r="H185" i="12"/>
  <c r="T63" i="12" l="1"/>
  <c r="T62" i="12"/>
  <c r="H186" i="12"/>
  <c r="J78" i="12"/>
  <c r="H66" i="12"/>
  <c r="M65" i="12"/>
  <c r="C64" i="12"/>
  <c r="U62" i="12" l="1"/>
  <c r="S62" i="12"/>
  <c r="U63" i="12"/>
  <c r="S63" i="12"/>
  <c r="H67" i="12"/>
  <c r="M66" i="12"/>
  <c r="J79" i="12"/>
  <c r="C65" i="12"/>
  <c r="D64" i="12"/>
  <c r="D65" i="12" s="1"/>
  <c r="H187" i="12"/>
  <c r="T65" i="12" l="1"/>
  <c r="T64" i="12"/>
  <c r="J80" i="12"/>
  <c r="H188" i="12"/>
  <c r="C66" i="12"/>
  <c r="M67" i="12"/>
  <c r="H68" i="12"/>
  <c r="S64" i="12" l="1"/>
  <c r="U64" i="12"/>
  <c r="C67" i="12"/>
  <c r="H69" i="12"/>
  <c r="M68" i="12"/>
  <c r="J81" i="12"/>
  <c r="S65" i="12"/>
  <c r="U65" i="12"/>
  <c r="H189" i="12"/>
  <c r="D66" i="12"/>
  <c r="T66" i="12" s="1"/>
  <c r="U66" i="12" l="1"/>
  <c r="S66" i="12"/>
  <c r="H190" i="12"/>
  <c r="J82" i="12"/>
  <c r="C68" i="12"/>
  <c r="D67" i="12"/>
  <c r="T67" i="12" s="1"/>
  <c r="H70" i="12"/>
  <c r="M69" i="12"/>
  <c r="U67" i="12" l="1"/>
  <c r="S67" i="12"/>
  <c r="C69" i="12"/>
  <c r="H191" i="12"/>
  <c r="H71" i="12"/>
  <c r="M70" i="12"/>
  <c r="D68" i="12"/>
  <c r="T68" i="12" s="1"/>
  <c r="J83" i="12"/>
  <c r="S68" i="12" l="1"/>
  <c r="U68" i="12"/>
  <c r="C70" i="12"/>
  <c r="M71" i="12"/>
  <c r="H72" i="12"/>
  <c r="J84" i="12"/>
  <c r="D69" i="12"/>
  <c r="T69" i="12" s="1"/>
  <c r="H192" i="12"/>
  <c r="S69" i="12" l="1"/>
  <c r="U69" i="12"/>
  <c r="H193" i="12"/>
  <c r="J85" i="12"/>
  <c r="C71" i="12"/>
  <c r="H73" i="12"/>
  <c r="M72" i="12"/>
  <c r="D70" i="12"/>
  <c r="D71" i="12" s="1"/>
  <c r="T71" i="12" l="1"/>
  <c r="T70" i="12"/>
  <c r="H194" i="12"/>
  <c r="C72" i="12"/>
  <c r="J86" i="12"/>
  <c r="H74" i="12"/>
  <c r="M73" i="12"/>
  <c r="C73" i="12" l="1"/>
  <c r="H75" i="12"/>
  <c r="M74" i="12"/>
  <c r="D72" i="12"/>
  <c r="D73" i="12" s="1"/>
  <c r="J87" i="12"/>
  <c r="H195" i="12"/>
  <c r="U71" i="12"/>
  <c r="S71" i="12"/>
  <c r="U70" i="12"/>
  <c r="S70" i="12"/>
  <c r="T73" i="12" l="1"/>
  <c r="T72" i="12"/>
  <c r="H196" i="12"/>
  <c r="M75" i="12"/>
  <c r="H76" i="12"/>
  <c r="J88" i="12"/>
  <c r="C74" i="12"/>
  <c r="D74" i="12" l="1"/>
  <c r="T74" i="12" s="1"/>
  <c r="S72" i="12"/>
  <c r="U72" i="12"/>
  <c r="H77" i="12"/>
  <c r="M76" i="12"/>
  <c r="S73" i="12"/>
  <c r="U73" i="12"/>
  <c r="C75" i="12"/>
  <c r="J89" i="12"/>
  <c r="H197" i="12"/>
  <c r="C76" i="12" l="1"/>
  <c r="H78" i="12"/>
  <c r="M77" i="12"/>
  <c r="J90" i="12"/>
  <c r="H198" i="12"/>
  <c r="U74" i="12"/>
  <c r="S74" i="12"/>
  <c r="D75" i="12"/>
  <c r="D76" i="12" s="1"/>
  <c r="T76" i="12" l="1"/>
  <c r="T75" i="12"/>
  <c r="H199" i="12"/>
  <c r="H79" i="12"/>
  <c r="M78" i="12"/>
  <c r="J91" i="12"/>
  <c r="C77" i="12"/>
  <c r="U75" i="12" l="1"/>
  <c r="S75" i="12"/>
  <c r="M79" i="12"/>
  <c r="H80" i="12"/>
  <c r="S76" i="12"/>
  <c r="U76" i="12"/>
  <c r="H200" i="12"/>
  <c r="J92" i="12"/>
  <c r="C78" i="12"/>
  <c r="D77" i="12"/>
  <c r="T77" i="12" s="1"/>
  <c r="T78" i="12" l="1"/>
  <c r="S77" i="12"/>
  <c r="U77" i="12"/>
  <c r="H201" i="12"/>
  <c r="H81" i="12"/>
  <c r="M80" i="12"/>
  <c r="C79" i="12"/>
  <c r="D78" i="12"/>
  <c r="J93" i="12"/>
  <c r="U78" i="12" l="1"/>
  <c r="S78" i="12"/>
  <c r="C80" i="12"/>
  <c r="H202" i="12"/>
  <c r="J94" i="12"/>
  <c r="D79" i="12"/>
  <c r="T79" i="12" s="1"/>
  <c r="M81" i="12"/>
  <c r="H82" i="12"/>
  <c r="U79" i="12" l="1"/>
  <c r="S79" i="12"/>
  <c r="H83" i="12"/>
  <c r="M82" i="12"/>
  <c r="J95" i="12"/>
  <c r="C81" i="12"/>
  <c r="H203" i="12"/>
  <c r="D80" i="12"/>
  <c r="D81" i="12" l="1"/>
  <c r="T81" i="12" s="1"/>
  <c r="T80" i="12"/>
  <c r="H204" i="12"/>
  <c r="C82" i="12"/>
  <c r="H84" i="12"/>
  <c r="M83" i="12"/>
  <c r="J96" i="12"/>
  <c r="C83" i="12" l="1"/>
  <c r="S81" i="12"/>
  <c r="U81" i="12"/>
  <c r="D82" i="12"/>
  <c r="H85" i="12"/>
  <c r="M84" i="12"/>
  <c r="H205" i="12"/>
  <c r="J97" i="12"/>
  <c r="U80" i="12"/>
  <c r="S80" i="12"/>
  <c r="D83" i="12" l="1"/>
  <c r="T83" i="12" s="1"/>
  <c r="T82" i="12"/>
  <c r="J98" i="12"/>
  <c r="H206" i="12"/>
  <c r="M85" i="12"/>
  <c r="H86" i="12"/>
  <c r="C84" i="12"/>
  <c r="S82" i="12" l="1"/>
  <c r="U82" i="12"/>
  <c r="H207" i="12"/>
  <c r="U83" i="12"/>
  <c r="S83" i="12"/>
  <c r="H87" i="12"/>
  <c r="M86" i="12"/>
  <c r="C85" i="12"/>
  <c r="D84" i="12"/>
  <c r="D85" i="12" s="1"/>
  <c r="J99" i="12"/>
  <c r="T85" i="12" l="1"/>
  <c r="T84" i="12"/>
  <c r="J100" i="12"/>
  <c r="M87" i="12"/>
  <c r="H88" i="12"/>
  <c r="H208" i="12"/>
  <c r="C86" i="12"/>
  <c r="D86" i="12" l="1"/>
  <c r="T86" i="12" s="1"/>
  <c r="U84" i="12"/>
  <c r="S84" i="12"/>
  <c r="S85" i="12"/>
  <c r="U85" i="12"/>
  <c r="H209" i="12"/>
  <c r="C87" i="12"/>
  <c r="H89" i="12"/>
  <c r="M88" i="12"/>
  <c r="J101" i="12"/>
  <c r="T87" i="12" l="1"/>
  <c r="C88" i="12"/>
  <c r="J102" i="12"/>
  <c r="D87" i="12"/>
  <c r="M89" i="12"/>
  <c r="H90" i="12"/>
  <c r="H210" i="12"/>
  <c r="S86" i="12"/>
  <c r="U86" i="12"/>
  <c r="D88" i="12" l="1"/>
  <c r="T88" i="12" s="1"/>
  <c r="H91" i="12"/>
  <c r="M90" i="12"/>
  <c r="H211" i="12"/>
  <c r="J103" i="12"/>
  <c r="C89" i="12"/>
  <c r="D89" i="12" l="1"/>
  <c r="T89" i="12"/>
  <c r="U88" i="12"/>
  <c r="S88" i="12"/>
  <c r="U87" i="12"/>
  <c r="S87" i="12"/>
  <c r="H212" i="12"/>
  <c r="C90" i="12"/>
  <c r="J104" i="12"/>
  <c r="M91" i="12"/>
  <c r="H92" i="12"/>
  <c r="J105" i="12" l="1"/>
  <c r="C91" i="12"/>
  <c r="H213" i="12"/>
  <c r="H93" i="12"/>
  <c r="M92" i="12"/>
  <c r="U89" i="12"/>
  <c r="S89" i="12"/>
  <c r="D90" i="12"/>
  <c r="T90" i="12" s="1"/>
  <c r="S90" i="12" l="1"/>
  <c r="U90" i="12"/>
  <c r="C92" i="12"/>
  <c r="H214" i="12"/>
  <c r="J106" i="12"/>
  <c r="D91" i="12"/>
  <c r="T91" i="12" s="1"/>
  <c r="M93" i="12"/>
  <c r="H94" i="12"/>
  <c r="S91" i="12" l="1"/>
  <c r="U91" i="12"/>
  <c r="H95" i="12"/>
  <c r="M94" i="12"/>
  <c r="J107" i="12"/>
  <c r="C93" i="12"/>
  <c r="H215" i="12"/>
  <c r="D92" i="12"/>
  <c r="D93" i="12" s="1"/>
  <c r="T92" i="12" l="1"/>
  <c r="T93" i="12"/>
  <c r="C94" i="12"/>
  <c r="H96" i="12"/>
  <c r="M95" i="12"/>
  <c r="J108" i="12"/>
  <c r="H216" i="12"/>
  <c r="D94" i="12" l="1"/>
  <c r="T94" i="12" s="1"/>
  <c r="U93" i="12"/>
  <c r="S93" i="12"/>
  <c r="H97" i="12"/>
  <c r="M96" i="12"/>
  <c r="C95" i="12"/>
  <c r="J109" i="12"/>
  <c r="U92" i="12"/>
  <c r="S92" i="12"/>
  <c r="S94" i="12" l="1"/>
  <c r="U94" i="12"/>
  <c r="J110" i="12"/>
  <c r="M97" i="12"/>
  <c r="H98" i="12"/>
  <c r="D95" i="12"/>
  <c r="T95" i="12" s="1"/>
  <c r="U95" i="12" l="1"/>
  <c r="S95" i="12"/>
  <c r="S96" i="12" s="1"/>
  <c r="U96" i="12"/>
  <c r="C97" i="12"/>
  <c r="H99" i="12"/>
  <c r="M98" i="12"/>
  <c r="J111" i="12"/>
  <c r="J112" i="12" l="1"/>
  <c r="C98" i="12"/>
  <c r="M99" i="12"/>
  <c r="H100" i="12"/>
  <c r="D97" i="12"/>
  <c r="D98" i="12" s="1"/>
  <c r="T98" i="12" l="1"/>
  <c r="T97" i="12"/>
  <c r="C99" i="12"/>
  <c r="H101" i="12"/>
  <c r="M100" i="12"/>
  <c r="J113" i="12"/>
  <c r="C100" i="12" l="1"/>
  <c r="U98" i="12"/>
  <c r="S98" i="12"/>
  <c r="J114" i="12"/>
  <c r="D99" i="12"/>
  <c r="D100" i="12" s="1"/>
  <c r="H102" i="12"/>
  <c r="M101" i="12"/>
  <c r="U97" i="12"/>
  <c r="S97" i="12"/>
  <c r="T100" i="12" l="1"/>
  <c r="T99" i="12"/>
  <c r="H103" i="12"/>
  <c r="M102" i="12"/>
  <c r="J115" i="12"/>
  <c r="C101" i="12"/>
  <c r="S100" i="12" l="1"/>
  <c r="U100" i="12"/>
  <c r="C102" i="12"/>
  <c r="S99" i="12"/>
  <c r="U99" i="12"/>
  <c r="D101" i="12"/>
  <c r="D102" i="12" s="1"/>
  <c r="J116" i="12"/>
  <c r="M103" i="12"/>
  <c r="H104" i="12"/>
  <c r="T102" i="12" l="1"/>
  <c r="T101" i="12"/>
  <c r="J117" i="12"/>
  <c r="H105" i="12"/>
  <c r="M104" i="12"/>
  <c r="M105" i="12" l="1"/>
  <c r="H106" i="12"/>
  <c r="U101" i="12"/>
  <c r="S101" i="12"/>
  <c r="U102" i="12"/>
  <c r="S102" i="12"/>
  <c r="U103" i="12"/>
  <c r="S103" i="12"/>
  <c r="C104" i="12"/>
  <c r="J118" i="12"/>
  <c r="J119" i="12" l="1"/>
  <c r="H107" i="12"/>
  <c r="M106" i="12"/>
  <c r="C105" i="12"/>
  <c r="D104" i="12"/>
  <c r="D105" i="12" s="1"/>
  <c r="T105" i="12" l="1"/>
  <c r="T104" i="12"/>
  <c r="M107" i="12"/>
  <c r="H108" i="12"/>
  <c r="C106" i="12"/>
  <c r="J120" i="12"/>
  <c r="U104" i="12" l="1"/>
  <c r="S104" i="12"/>
  <c r="U105" i="12"/>
  <c r="S105" i="12"/>
  <c r="J121" i="12"/>
  <c r="M108" i="12"/>
  <c r="H109" i="12"/>
  <c r="C107" i="12"/>
  <c r="D106" i="12"/>
  <c r="D107" i="12" s="1"/>
  <c r="T107" i="12" l="1"/>
  <c r="T106" i="12"/>
  <c r="M109" i="12"/>
  <c r="H110" i="12"/>
  <c r="C108" i="12"/>
  <c r="D108" i="12" s="1"/>
  <c r="J122" i="12"/>
  <c r="T108" i="12" l="1"/>
  <c r="S106" i="12"/>
  <c r="U106" i="12"/>
  <c r="J123" i="12"/>
  <c r="S107" i="12"/>
  <c r="U107" i="12"/>
  <c r="M110" i="12"/>
  <c r="H111" i="12"/>
  <c r="C109" i="12"/>
  <c r="H112" i="12" l="1"/>
  <c r="M111" i="12"/>
  <c r="C110" i="12"/>
  <c r="U108" i="12"/>
  <c r="S108" i="12"/>
  <c r="J124" i="12"/>
  <c r="D109" i="12"/>
  <c r="T109" i="12" s="1"/>
  <c r="U109" i="12" l="1"/>
  <c r="S109" i="12"/>
  <c r="J125" i="12"/>
  <c r="C111" i="12"/>
  <c r="D110" i="12"/>
  <c r="D111" i="12" s="1"/>
  <c r="H113" i="12"/>
  <c r="M112" i="12"/>
  <c r="T111" i="12" l="1"/>
  <c r="T110" i="12"/>
  <c r="H114" i="12"/>
  <c r="M113" i="12"/>
  <c r="J126" i="12"/>
  <c r="C112" i="12"/>
  <c r="S111" i="12" l="1"/>
  <c r="U111" i="12"/>
  <c r="J127" i="12"/>
  <c r="S110" i="12"/>
  <c r="U110" i="12"/>
  <c r="C113" i="12"/>
  <c r="D112" i="12"/>
  <c r="T112" i="12" s="1"/>
  <c r="M114" i="12"/>
  <c r="H115" i="12"/>
  <c r="U112" i="12" l="1"/>
  <c r="S112" i="12"/>
  <c r="C114" i="12"/>
  <c r="H116" i="12"/>
  <c r="M115" i="12"/>
  <c r="J128" i="12"/>
  <c r="D113" i="12"/>
  <c r="T113" i="12" s="1"/>
  <c r="U113" i="12" l="1"/>
  <c r="S113" i="12"/>
  <c r="J129" i="12"/>
  <c r="C115" i="12"/>
  <c r="D114" i="12"/>
  <c r="D115" i="12" s="1"/>
  <c r="H117" i="12"/>
  <c r="M116" i="12"/>
  <c r="T115" i="12" l="1"/>
  <c r="T114" i="12"/>
  <c r="H118" i="12"/>
  <c r="M117" i="12"/>
  <c r="J130" i="12"/>
  <c r="C116" i="12"/>
  <c r="S115" i="12" l="1"/>
  <c r="U115" i="12"/>
  <c r="J131" i="12"/>
  <c r="C117" i="12"/>
  <c r="M118" i="12"/>
  <c r="H119" i="12"/>
  <c r="S114" i="12"/>
  <c r="E7" i="13" s="1"/>
  <c r="U114" i="12"/>
  <c r="D116" i="12"/>
  <c r="D117" i="12" s="1"/>
  <c r="T117" i="12" l="1"/>
  <c r="T116" i="12"/>
  <c r="H120" i="12"/>
  <c r="M119" i="12"/>
  <c r="J132" i="12"/>
  <c r="C118" i="12"/>
  <c r="U117" i="12" l="1"/>
  <c r="S117" i="12"/>
  <c r="E8" i="13" s="1"/>
  <c r="J133" i="12"/>
  <c r="S116" i="12"/>
  <c r="U116" i="12"/>
  <c r="C119" i="12"/>
  <c r="D118" i="12"/>
  <c r="T118" i="12" s="1"/>
  <c r="H121" i="12"/>
  <c r="M120" i="12"/>
  <c r="U118" i="12" l="1"/>
  <c r="S118" i="12"/>
  <c r="J134" i="12"/>
  <c r="C120" i="12"/>
  <c r="H122" i="12"/>
  <c r="M121" i="12"/>
  <c r="D119" i="12"/>
  <c r="D120" i="12" s="1"/>
  <c r="T120" i="12" l="1"/>
  <c r="T119" i="12"/>
  <c r="M122" i="12"/>
  <c r="H123" i="12"/>
  <c r="J135" i="12"/>
  <c r="C121" i="12"/>
  <c r="S120" i="12" l="1"/>
  <c r="U120" i="12"/>
  <c r="J136" i="12"/>
  <c r="C122" i="12"/>
  <c r="H124" i="12"/>
  <c r="M123" i="12"/>
  <c r="S119" i="12"/>
  <c r="E9" i="13" s="1"/>
  <c r="U119" i="12"/>
  <c r="D121" i="12"/>
  <c r="D122" i="12" s="1"/>
  <c r="T122" i="12" l="1"/>
  <c r="T121" i="12"/>
  <c r="J137" i="12"/>
  <c r="H125" i="12"/>
  <c r="M124" i="12"/>
  <c r="C123" i="12"/>
  <c r="U122" i="12" l="1"/>
  <c r="S122" i="12"/>
  <c r="H126" i="12"/>
  <c r="M125" i="12"/>
  <c r="C124" i="12"/>
  <c r="D123" i="12"/>
  <c r="D124" i="12" s="1"/>
  <c r="J138" i="12"/>
  <c r="U121" i="12"/>
  <c r="S121" i="12"/>
  <c r="T124" i="12" l="1"/>
  <c r="T123" i="12"/>
  <c r="J139" i="12"/>
  <c r="M126" i="12"/>
  <c r="H127" i="12"/>
  <c r="C125" i="12"/>
  <c r="S124" i="12" l="1"/>
  <c r="U124" i="12"/>
  <c r="C126" i="12"/>
  <c r="D125" i="12"/>
  <c r="T125" i="12" s="1"/>
  <c r="J140" i="12"/>
  <c r="S123" i="12"/>
  <c r="U123" i="12"/>
  <c r="M127" i="12"/>
  <c r="H128" i="12"/>
  <c r="U125" i="12" l="1"/>
  <c r="S125" i="12"/>
  <c r="H129" i="12"/>
  <c r="M128" i="12"/>
  <c r="C127" i="12"/>
  <c r="J141" i="12"/>
  <c r="D126" i="12"/>
  <c r="D127" i="12" s="1"/>
  <c r="T127" i="12" l="1"/>
  <c r="T126" i="12"/>
  <c r="J142" i="12"/>
  <c r="M129" i="12"/>
  <c r="H130" i="12"/>
  <c r="C128" i="12"/>
  <c r="S127" i="12" l="1"/>
  <c r="U127" i="12"/>
  <c r="U126" i="12"/>
  <c r="S126" i="12"/>
  <c r="C129" i="12"/>
  <c r="J143" i="12"/>
  <c r="H131" i="12"/>
  <c r="M130" i="12"/>
  <c r="D128" i="12"/>
  <c r="D129" i="12" s="1"/>
  <c r="T129" i="12" l="1"/>
  <c r="T128" i="12"/>
  <c r="J144" i="12"/>
  <c r="M131" i="12"/>
  <c r="H132" i="12"/>
  <c r="C130" i="12"/>
  <c r="S128" i="12" l="1"/>
  <c r="U128" i="12"/>
  <c r="U129" i="12"/>
  <c r="S129" i="12"/>
  <c r="J145" i="12"/>
  <c r="C131" i="12"/>
  <c r="D130" i="12"/>
  <c r="T130" i="12" s="1"/>
  <c r="H133" i="12"/>
  <c r="M132" i="12"/>
  <c r="U130" i="12" l="1"/>
  <c r="S130" i="12"/>
  <c r="C132" i="12"/>
  <c r="M133" i="12"/>
  <c r="H134" i="12"/>
  <c r="D131" i="12"/>
  <c r="D132" i="12" s="1"/>
  <c r="J146" i="12"/>
  <c r="T132" i="12" l="1"/>
  <c r="T131" i="12"/>
  <c r="J147" i="12"/>
  <c r="C133" i="12"/>
  <c r="H135" i="12"/>
  <c r="M134" i="12"/>
  <c r="D133" i="12" l="1"/>
  <c r="T133" i="12"/>
  <c r="U131" i="12"/>
  <c r="S131" i="12"/>
  <c r="S132" i="12"/>
  <c r="U132" i="12"/>
  <c r="J148" i="12"/>
  <c r="M135" i="12"/>
  <c r="H136" i="12"/>
  <c r="C134" i="12"/>
  <c r="S133" i="12" l="1"/>
  <c r="U133" i="12"/>
  <c r="C135" i="12"/>
  <c r="J149" i="12"/>
  <c r="H137" i="12"/>
  <c r="M136" i="12"/>
  <c r="D134" i="12"/>
  <c r="T134" i="12" s="1"/>
  <c r="U134" i="12" l="1"/>
  <c r="S134" i="12"/>
  <c r="M137" i="12"/>
  <c r="H138" i="12"/>
  <c r="J150" i="12"/>
  <c r="C136" i="12"/>
  <c r="D135" i="12"/>
  <c r="T135" i="12" s="1"/>
  <c r="U135" i="12" l="1"/>
  <c r="S135" i="12"/>
  <c r="H139" i="12"/>
  <c r="M138" i="12"/>
  <c r="C137" i="12"/>
  <c r="D136" i="12"/>
  <c r="D137" i="12" s="1"/>
  <c r="J151" i="12"/>
  <c r="T137" i="12" l="1"/>
  <c r="T136" i="12"/>
  <c r="J152" i="12"/>
  <c r="M139" i="12"/>
  <c r="H140" i="12"/>
  <c r="C138" i="12"/>
  <c r="D138" i="12" l="1"/>
  <c r="T138" i="12"/>
  <c r="U137" i="12"/>
  <c r="S137" i="12"/>
  <c r="C139" i="12"/>
  <c r="J153" i="12"/>
  <c r="H141" i="12"/>
  <c r="M140" i="12"/>
  <c r="S136" i="12"/>
  <c r="U136" i="12"/>
  <c r="C140" i="12" l="1"/>
  <c r="H142" i="12"/>
  <c r="M141" i="12"/>
  <c r="J154" i="12"/>
  <c r="U138" i="12"/>
  <c r="S138" i="12"/>
  <c r="D139" i="12"/>
  <c r="D140" i="12" s="1"/>
  <c r="T140" i="12" l="1"/>
  <c r="T139" i="12"/>
  <c r="H143" i="12"/>
  <c r="M142" i="12"/>
  <c r="J155" i="12"/>
  <c r="C141" i="12"/>
  <c r="D141" i="12" l="1"/>
  <c r="T141" i="12" s="1"/>
  <c r="S140" i="12"/>
  <c r="U140" i="12"/>
  <c r="C142" i="12"/>
  <c r="M143" i="12"/>
  <c r="H144" i="12"/>
  <c r="J156" i="12"/>
  <c r="S139" i="12"/>
  <c r="U139" i="12"/>
  <c r="C143" i="12" l="1"/>
  <c r="H145" i="12"/>
  <c r="M144" i="12"/>
  <c r="J157" i="12"/>
  <c r="U141" i="12"/>
  <c r="S141" i="12"/>
  <c r="D142" i="12"/>
  <c r="D143" i="12" s="1"/>
  <c r="T143" i="12" l="1"/>
  <c r="T142" i="12"/>
  <c r="M145" i="12"/>
  <c r="H146" i="12"/>
  <c r="J158" i="12"/>
  <c r="C144" i="12"/>
  <c r="U142" i="12" l="1"/>
  <c r="S142" i="12"/>
  <c r="C145" i="12"/>
  <c r="S143" i="12"/>
  <c r="U143" i="12"/>
  <c r="H147" i="12"/>
  <c r="M146" i="12"/>
  <c r="J159" i="12"/>
  <c r="D144" i="12"/>
  <c r="D145" i="12" s="1"/>
  <c r="T145" i="12" l="1"/>
  <c r="T144" i="12"/>
  <c r="C146" i="12"/>
  <c r="M147" i="12"/>
  <c r="H148" i="12"/>
  <c r="J160" i="12"/>
  <c r="C147" i="12" l="1"/>
  <c r="D146" i="12"/>
  <c r="D147" i="12" s="1"/>
  <c r="U145" i="12"/>
  <c r="S145" i="12"/>
  <c r="J161" i="12"/>
  <c r="H149" i="12"/>
  <c r="M148" i="12"/>
  <c r="S144" i="12"/>
  <c r="U144" i="12"/>
  <c r="T147" i="12" l="1"/>
  <c r="T146" i="12"/>
  <c r="M149" i="12"/>
  <c r="H150" i="12"/>
  <c r="J162" i="12"/>
  <c r="C148" i="12"/>
  <c r="D148" i="12" l="1"/>
  <c r="T148" i="12"/>
  <c r="U147" i="12"/>
  <c r="S147" i="12"/>
  <c r="C149" i="12"/>
  <c r="H151" i="12"/>
  <c r="M150" i="12"/>
  <c r="J163" i="12"/>
  <c r="U146" i="12"/>
  <c r="S146" i="12"/>
  <c r="C150" i="12" l="1"/>
  <c r="J164" i="12"/>
  <c r="M151" i="12"/>
  <c r="H152" i="12"/>
  <c r="S148" i="12"/>
  <c r="U148" i="12"/>
  <c r="D149" i="12"/>
  <c r="D150" i="12" s="1"/>
  <c r="T150" i="12" l="1"/>
  <c r="T149" i="12"/>
  <c r="J165" i="12"/>
  <c r="H153" i="12"/>
  <c r="M152" i="12"/>
  <c r="C151" i="12"/>
  <c r="U150" i="12" l="1"/>
  <c r="S150" i="12"/>
  <c r="H154" i="12"/>
  <c r="M153" i="12"/>
  <c r="C152" i="12"/>
  <c r="D151" i="12"/>
  <c r="D152" i="12" s="1"/>
  <c r="J166" i="12"/>
  <c r="S149" i="12"/>
  <c r="U149" i="12"/>
  <c r="T152" i="12" l="1"/>
  <c r="T151" i="12"/>
  <c r="J167" i="12"/>
  <c r="M154" i="12"/>
  <c r="H155" i="12"/>
  <c r="C153" i="12"/>
  <c r="S152" i="12" l="1"/>
  <c r="U152" i="12"/>
  <c r="C154" i="12"/>
  <c r="D153" i="12"/>
  <c r="T153" i="12" s="1"/>
  <c r="U151" i="12"/>
  <c r="S151" i="12"/>
  <c r="M155" i="12"/>
  <c r="H156" i="12"/>
  <c r="J168" i="12"/>
  <c r="U153" i="12" l="1"/>
  <c r="S153" i="12"/>
  <c r="J169" i="12"/>
  <c r="M156" i="12"/>
  <c r="H157" i="12"/>
  <c r="M157" i="12" s="1"/>
  <c r="M158" i="12" s="1"/>
  <c r="M159" i="12" s="1"/>
  <c r="M160" i="12" s="1"/>
  <c r="M161" i="12" s="1"/>
  <c r="M162" i="12" s="1"/>
  <c r="M163" i="12" s="1"/>
  <c r="M164" i="12" s="1"/>
  <c r="M165" i="12" s="1"/>
  <c r="M166" i="12" s="1"/>
  <c r="M167" i="12" s="1"/>
  <c r="M168" i="12" s="1"/>
  <c r="M169" i="12" s="1"/>
  <c r="M170" i="12" s="1"/>
  <c r="M171" i="12" s="1"/>
  <c r="M172" i="12" s="1"/>
  <c r="M173" i="12" s="1"/>
  <c r="M174" i="12" s="1"/>
  <c r="M175" i="12" s="1"/>
  <c r="M176" i="12" s="1"/>
  <c r="M177" i="12" s="1"/>
  <c r="M178" i="12" s="1"/>
  <c r="M179" i="12" s="1"/>
  <c r="M180" i="12" s="1"/>
  <c r="M181" i="12" s="1"/>
  <c r="M182" i="12" s="1"/>
  <c r="M183" i="12" s="1"/>
  <c r="M184" i="12" s="1"/>
  <c r="M185" i="12" s="1"/>
  <c r="M186" i="12" s="1"/>
  <c r="M187" i="12" s="1"/>
  <c r="M188" i="12" s="1"/>
  <c r="M189" i="12" s="1"/>
  <c r="M190" i="12" s="1"/>
  <c r="M191" i="12" s="1"/>
  <c r="M192" i="12" s="1"/>
  <c r="M193" i="12" s="1"/>
  <c r="M194" i="12" s="1"/>
  <c r="M195" i="12" s="1"/>
  <c r="M196" i="12" s="1"/>
  <c r="M197" i="12" s="1"/>
  <c r="M198" i="12" s="1"/>
  <c r="M199" i="12" s="1"/>
  <c r="M200" i="12" s="1"/>
  <c r="M201" i="12" s="1"/>
  <c r="M202" i="12" s="1"/>
  <c r="M203" i="12" s="1"/>
  <c r="M204" i="12" s="1"/>
  <c r="M205" i="12" s="1"/>
  <c r="M206" i="12" s="1"/>
  <c r="M207" i="12" s="1"/>
  <c r="M208" i="12" s="1"/>
  <c r="M209" i="12" s="1"/>
  <c r="M210" i="12" s="1"/>
  <c r="M211" i="12" s="1"/>
  <c r="M212" i="12" s="1"/>
  <c r="M213" i="12" s="1"/>
  <c r="M214" i="12" s="1"/>
  <c r="M215" i="12" s="1"/>
  <c r="M216" i="12" s="1"/>
  <c r="M217" i="12" s="1"/>
  <c r="M218" i="12" s="1"/>
  <c r="M219" i="12" s="1"/>
  <c r="M220" i="12" s="1"/>
  <c r="M221" i="12" s="1"/>
  <c r="M222" i="12" s="1"/>
  <c r="M223" i="12" s="1"/>
  <c r="M224" i="12" s="1"/>
  <c r="M225" i="12" s="1"/>
  <c r="M226" i="12" s="1"/>
  <c r="M227" i="12" s="1"/>
  <c r="M228" i="12" s="1"/>
  <c r="M229" i="12" s="1"/>
  <c r="M230" i="12" s="1"/>
  <c r="M231" i="12" s="1"/>
  <c r="M232" i="12" s="1"/>
  <c r="M233" i="12" s="1"/>
  <c r="M234" i="12" s="1"/>
  <c r="M235" i="12" s="1"/>
  <c r="M236" i="12" s="1"/>
  <c r="M237" i="12" s="1"/>
  <c r="M238" i="12" s="1"/>
  <c r="C155" i="12"/>
  <c r="D154" i="12"/>
  <c r="T154" i="12" s="1"/>
  <c r="U154" i="12" l="1"/>
  <c r="S154" i="12"/>
  <c r="C156" i="12"/>
  <c r="J170" i="12"/>
  <c r="D155" i="12"/>
  <c r="D156" i="12" s="1"/>
  <c r="T156" i="12" l="1"/>
  <c r="T155" i="12"/>
  <c r="C157" i="12"/>
  <c r="J171" i="12"/>
  <c r="C158" i="12" l="1"/>
  <c r="S156" i="12"/>
  <c r="U156" i="12"/>
  <c r="D157" i="12"/>
  <c r="D158" i="12" s="1"/>
  <c r="J172" i="12"/>
  <c r="U155" i="12"/>
  <c r="S155" i="12"/>
  <c r="T158" i="12" l="1"/>
  <c r="T157" i="12"/>
  <c r="J173" i="12"/>
  <c r="C159" i="12"/>
  <c r="D159" i="12" s="1"/>
  <c r="T159" i="12" l="1"/>
  <c r="S157" i="12"/>
  <c r="U157" i="12"/>
  <c r="U158" i="12"/>
  <c r="S158" i="12"/>
  <c r="C160" i="12"/>
  <c r="J174" i="12"/>
  <c r="C161" i="12" l="1"/>
  <c r="S159" i="12"/>
  <c r="U159" i="12"/>
  <c r="J175" i="12"/>
  <c r="D160" i="12"/>
  <c r="D161" i="12" s="1"/>
  <c r="T161" i="12" l="1"/>
  <c r="T160" i="12"/>
  <c r="J176" i="12"/>
  <c r="C162" i="12"/>
  <c r="D162" i="12" s="1"/>
  <c r="T162" i="12" l="1"/>
  <c r="S160" i="12"/>
  <c r="U160" i="12"/>
  <c r="U161" i="12"/>
  <c r="S161" i="12"/>
  <c r="C163" i="12"/>
  <c r="J177" i="12"/>
  <c r="C164" i="12" l="1"/>
  <c r="U162" i="12"/>
  <c r="S162" i="12"/>
  <c r="J178" i="12"/>
  <c r="D163" i="12"/>
  <c r="D164" i="12" s="1"/>
  <c r="T164" i="12" l="1"/>
  <c r="T163" i="12"/>
  <c r="J179" i="12"/>
  <c r="C165" i="12"/>
  <c r="S163" i="12" l="1"/>
  <c r="U163" i="12"/>
  <c r="S164" i="12"/>
  <c r="U164" i="12"/>
  <c r="J180" i="12"/>
  <c r="C166" i="12"/>
  <c r="D165" i="12"/>
  <c r="T165" i="12" s="1"/>
  <c r="U165" i="12" l="1"/>
  <c r="S165" i="12"/>
  <c r="C167" i="12"/>
  <c r="J181" i="12"/>
  <c r="D166" i="12"/>
  <c r="D167" i="12" s="1"/>
  <c r="T167" i="12" l="1"/>
  <c r="T166" i="12"/>
  <c r="C168" i="12"/>
  <c r="J182" i="12"/>
  <c r="U167" i="12" l="1"/>
  <c r="S167" i="12"/>
  <c r="C169" i="12"/>
  <c r="D168" i="12"/>
  <c r="T168" i="12" s="1"/>
  <c r="J183" i="12"/>
  <c r="U166" i="12"/>
  <c r="S166" i="12"/>
  <c r="S168" i="12" l="1"/>
  <c r="E10" i="13" s="1"/>
  <c r="U168" i="12"/>
  <c r="C170" i="12"/>
  <c r="J184" i="12"/>
  <c r="D169" i="12"/>
  <c r="D170" i="12" s="1"/>
  <c r="T170" i="12" l="1"/>
  <c r="T169" i="12"/>
  <c r="C171" i="12"/>
  <c r="J185" i="12"/>
  <c r="D171" i="12" l="1"/>
  <c r="T171" i="12" s="1"/>
  <c r="J186" i="12"/>
  <c r="C172" i="12"/>
  <c r="U170" i="12"/>
  <c r="S170" i="12"/>
  <c r="S169" i="12"/>
  <c r="U169" i="12"/>
  <c r="C173" i="12" l="1"/>
  <c r="J187" i="12"/>
  <c r="U171" i="12"/>
  <c r="S171" i="12"/>
  <c r="D172" i="12"/>
  <c r="D173" i="12" s="1"/>
  <c r="T173" i="12" l="1"/>
  <c r="T172" i="12"/>
  <c r="J188" i="12"/>
  <c r="C174" i="12"/>
  <c r="S172" i="12" l="1"/>
  <c r="U172" i="12"/>
  <c r="S173" i="12"/>
  <c r="U173" i="12"/>
  <c r="J189" i="12"/>
  <c r="C175" i="12"/>
  <c r="D174" i="12"/>
  <c r="T174" i="12" s="1"/>
  <c r="S174" i="12" l="1"/>
  <c r="U174" i="12"/>
  <c r="C176" i="12"/>
  <c r="J190" i="12"/>
  <c r="D175" i="12"/>
  <c r="D176" i="12" l="1"/>
  <c r="T176" i="12" s="1"/>
  <c r="T175" i="12"/>
  <c r="C177" i="12"/>
  <c r="J191" i="12"/>
  <c r="U176" i="12" l="1"/>
  <c r="S176" i="12"/>
  <c r="C178" i="12"/>
  <c r="D177" i="12"/>
  <c r="T177" i="12" s="1"/>
  <c r="J192" i="12"/>
  <c r="U175" i="12"/>
  <c r="S175" i="12"/>
  <c r="C179" i="12" l="1"/>
  <c r="J193" i="12"/>
  <c r="S177" i="12"/>
  <c r="U177" i="12"/>
  <c r="D178" i="12"/>
  <c r="D179" i="12" s="1"/>
  <c r="T179" i="12" l="1"/>
  <c r="T178" i="12"/>
  <c r="J194" i="12"/>
  <c r="C180" i="12"/>
  <c r="D180" i="12" s="1"/>
  <c r="T180" i="12" l="1"/>
  <c r="U178" i="12"/>
  <c r="S178" i="12"/>
  <c r="U179" i="12"/>
  <c r="S179" i="12"/>
  <c r="C181" i="12"/>
  <c r="J195" i="12"/>
  <c r="S180" i="12" l="1"/>
  <c r="E11" i="13" s="1"/>
  <c r="U180" i="12"/>
  <c r="J196" i="12"/>
  <c r="C182" i="12"/>
  <c r="D181" i="12"/>
  <c r="D182" i="12" s="1"/>
  <c r="T182" i="12" l="1"/>
  <c r="T181" i="12"/>
  <c r="J197" i="12"/>
  <c r="C183" i="12"/>
  <c r="J198" i="12" l="1"/>
  <c r="C184" i="12"/>
  <c r="D183" i="12"/>
  <c r="D184" i="12" s="1"/>
  <c r="U182" i="12"/>
  <c r="S182" i="12"/>
  <c r="S181" i="12"/>
  <c r="U181" i="12"/>
  <c r="T184" i="12" l="1"/>
  <c r="T183" i="12"/>
  <c r="J199" i="12"/>
  <c r="C185" i="12"/>
  <c r="D185" i="12" l="1"/>
  <c r="T185" i="12" s="1"/>
  <c r="U183" i="12"/>
  <c r="S183" i="12"/>
  <c r="C186" i="12"/>
  <c r="S184" i="12"/>
  <c r="U184" i="12"/>
  <c r="J200" i="12"/>
  <c r="D186" i="12" l="1"/>
  <c r="T186" i="12" s="1"/>
  <c r="S185" i="12"/>
  <c r="U185" i="12"/>
  <c r="J201" i="12"/>
  <c r="C187" i="12"/>
  <c r="D187" i="12" l="1"/>
  <c r="T187" i="12" s="1"/>
  <c r="U186" i="12"/>
  <c r="S186" i="12"/>
  <c r="J202" i="12"/>
  <c r="C188" i="12"/>
  <c r="J203" i="12" l="1"/>
  <c r="C189" i="12"/>
  <c r="U187" i="12"/>
  <c r="S187" i="12"/>
  <c r="D188" i="12"/>
  <c r="D189" i="12" s="1"/>
  <c r="T189" i="12" l="1"/>
  <c r="T188" i="12"/>
  <c r="C190" i="12"/>
  <c r="J204" i="12"/>
  <c r="D190" i="12" l="1"/>
  <c r="T190" i="12" s="1"/>
  <c r="U188" i="12"/>
  <c r="S188" i="12"/>
  <c r="J205" i="12"/>
  <c r="S189" i="12"/>
  <c r="U189" i="12"/>
  <c r="C191" i="12"/>
  <c r="T191" i="12" l="1"/>
  <c r="J206" i="12"/>
  <c r="C192" i="12"/>
  <c r="S190" i="12"/>
  <c r="U190" i="12"/>
  <c r="D191" i="12"/>
  <c r="D192" i="12" l="1"/>
  <c r="T192" i="12" s="1"/>
  <c r="C193" i="12"/>
  <c r="J207" i="12"/>
  <c r="U192" i="12" l="1"/>
  <c r="S192" i="12"/>
  <c r="E12" i="13" s="1"/>
  <c r="C194" i="12"/>
  <c r="J208" i="12"/>
  <c r="D193" i="12"/>
  <c r="U191" i="12"/>
  <c r="S191" i="12"/>
  <c r="D194" i="12" l="1"/>
  <c r="T194" i="12" s="1"/>
  <c r="T193" i="12"/>
  <c r="C195" i="12"/>
  <c r="J209" i="12"/>
  <c r="S194" i="12" l="1"/>
  <c r="U194" i="12"/>
  <c r="C196" i="12"/>
  <c r="D195" i="12"/>
  <c r="T195" i="12" s="1"/>
  <c r="J210" i="12"/>
  <c r="S193" i="12"/>
  <c r="U193" i="12"/>
  <c r="U195" i="12" l="1"/>
  <c r="S195" i="12"/>
  <c r="J211" i="12"/>
  <c r="C197" i="12"/>
  <c r="D196" i="12"/>
  <c r="D197" i="12" s="1"/>
  <c r="T197" i="12" l="1"/>
  <c r="T196" i="12"/>
  <c r="J212" i="12"/>
  <c r="C198" i="12"/>
  <c r="T198" i="12" l="1"/>
  <c r="U196" i="12"/>
  <c r="S196" i="12"/>
  <c r="U197" i="12"/>
  <c r="S197" i="12"/>
  <c r="J213" i="12"/>
  <c r="C199" i="12"/>
  <c r="D198" i="12"/>
  <c r="S198" i="12" l="1"/>
  <c r="U198" i="12"/>
  <c r="C200" i="12"/>
  <c r="D199" i="12"/>
  <c r="T199" i="12" s="1"/>
  <c r="J214" i="12"/>
  <c r="T200" i="12" l="1"/>
  <c r="S199" i="12"/>
  <c r="U199" i="12"/>
  <c r="C201" i="12"/>
  <c r="J215" i="12"/>
  <c r="D200" i="12"/>
  <c r="D201" i="12" s="1"/>
  <c r="T201" i="12" l="1"/>
  <c r="C202" i="12"/>
  <c r="J216" i="12"/>
  <c r="D202" i="12" l="1"/>
  <c r="T202" i="12" s="1"/>
  <c r="U201" i="12"/>
  <c r="S201" i="12"/>
  <c r="J217" i="12"/>
  <c r="C203" i="12"/>
  <c r="U200" i="12"/>
  <c r="S200" i="12"/>
  <c r="C204" i="12" l="1"/>
  <c r="S202" i="12"/>
  <c r="U202" i="12"/>
  <c r="J218" i="12"/>
  <c r="D203" i="12"/>
  <c r="D204" i="12" s="1"/>
  <c r="T203" i="12" l="1"/>
  <c r="T204" i="12"/>
  <c r="J219" i="12"/>
  <c r="C205" i="12"/>
  <c r="D205" i="12" l="1"/>
  <c r="T205" i="12" s="1"/>
  <c r="S203" i="12"/>
  <c r="U203" i="12"/>
  <c r="U204" i="12"/>
  <c r="S204" i="12"/>
  <c r="E13" i="13" s="1"/>
  <c r="C206" i="12"/>
  <c r="J220" i="12"/>
  <c r="J221" i="12" l="1"/>
  <c r="U205" i="12"/>
  <c r="S205" i="12"/>
  <c r="C207" i="12"/>
  <c r="D206" i="12"/>
  <c r="T206" i="12" s="1"/>
  <c r="D207" i="12" l="1"/>
  <c r="T207" i="12" s="1"/>
  <c r="C208" i="12"/>
  <c r="J222" i="12"/>
  <c r="T208" i="12" l="1"/>
  <c r="S207" i="12"/>
  <c r="U207" i="12"/>
  <c r="S206" i="12"/>
  <c r="U206" i="12"/>
  <c r="C209" i="12"/>
  <c r="J223" i="12"/>
  <c r="D208" i="12"/>
  <c r="D209" i="12" s="1"/>
  <c r="T209" i="12" l="1"/>
  <c r="J224" i="12"/>
  <c r="C210" i="12"/>
  <c r="U208" i="12" l="1"/>
  <c r="S208" i="12"/>
  <c r="U209" i="12"/>
  <c r="S209" i="12"/>
  <c r="J225" i="12"/>
  <c r="C211" i="12"/>
  <c r="D210" i="12"/>
  <c r="T210" i="12" s="1"/>
  <c r="S210" i="12" l="1"/>
  <c r="U210" i="12"/>
  <c r="C212" i="12"/>
  <c r="J226" i="12"/>
  <c r="D211" i="12"/>
  <c r="D212" i="12" s="1"/>
  <c r="T212" i="12" l="1"/>
  <c r="T211" i="12"/>
  <c r="J227" i="12"/>
  <c r="C213" i="12"/>
  <c r="C214" i="12" l="1"/>
  <c r="J228" i="12"/>
  <c r="U212" i="12"/>
  <c r="S212" i="12"/>
  <c r="D213" i="12"/>
  <c r="D214" i="12" s="1"/>
  <c r="S211" i="12"/>
  <c r="U211" i="12"/>
  <c r="T213" i="12" l="1"/>
  <c r="T214" i="12"/>
  <c r="C215" i="12"/>
  <c r="C216" i="12" l="1"/>
  <c r="U213" i="12"/>
  <c r="S213" i="12"/>
  <c r="D215" i="12"/>
  <c r="D216" i="12" s="1"/>
  <c r="S214" i="12"/>
  <c r="U214" i="12"/>
  <c r="T215" i="12" l="1"/>
  <c r="T216" i="12"/>
  <c r="C217" i="12"/>
  <c r="T217" i="12" l="1"/>
  <c r="U216" i="12"/>
  <c r="S216" i="12"/>
  <c r="C218" i="12"/>
  <c r="S215" i="12"/>
  <c r="U215" i="12"/>
  <c r="D217" i="12"/>
  <c r="D218" i="12" s="1"/>
  <c r="T218" i="12" l="1"/>
  <c r="C219" i="12"/>
  <c r="U218" i="12" l="1"/>
  <c r="S218" i="12"/>
  <c r="C220" i="12"/>
  <c r="D219" i="12"/>
  <c r="T219" i="12" s="1"/>
  <c r="S217" i="12"/>
  <c r="U217" i="12"/>
  <c r="U219" i="12" l="1"/>
  <c r="S219" i="12"/>
  <c r="C221" i="12"/>
  <c r="D220" i="12"/>
  <c r="T220" i="12" s="1"/>
  <c r="S220" i="12" l="1"/>
  <c r="U220" i="12"/>
  <c r="C222" i="12"/>
  <c r="D221" i="12"/>
  <c r="T221" i="12" s="1"/>
  <c r="S221" i="12" l="1"/>
  <c r="U221" i="12"/>
  <c r="C223" i="12"/>
  <c r="D222" i="12"/>
  <c r="T222" i="12" s="1"/>
  <c r="U222" i="12" l="1"/>
  <c r="S222" i="12"/>
  <c r="E14" i="13" s="1"/>
  <c r="C224" i="12"/>
  <c r="D223" i="12"/>
  <c r="T223" i="12" s="1"/>
  <c r="U223" i="12" l="1"/>
  <c r="S223" i="12"/>
  <c r="E15" i="13" s="1"/>
  <c r="C225" i="12"/>
  <c r="D224" i="12"/>
  <c r="T224" i="12" s="1"/>
  <c r="S224" i="12" l="1"/>
  <c r="U224" i="12"/>
  <c r="C226" i="12"/>
  <c r="D225" i="12"/>
  <c r="T225" i="12" s="1"/>
  <c r="S225" i="12" l="1"/>
  <c r="U225" i="12"/>
  <c r="C227" i="12"/>
  <c r="D226" i="12"/>
  <c r="T226" i="12" s="1"/>
  <c r="U226" i="12" l="1"/>
  <c r="S226" i="12"/>
  <c r="C228" i="12"/>
  <c r="D227" i="12"/>
  <c r="T227" i="12" s="1"/>
  <c r="U227" i="12" l="1"/>
  <c r="S227" i="12"/>
  <c r="C229" i="12"/>
  <c r="D228" i="12"/>
  <c r="T228" i="12" s="1"/>
  <c r="S228" i="12" l="1"/>
  <c r="U228" i="12"/>
  <c r="C230" i="12"/>
  <c r="D229" i="12"/>
  <c r="T229" i="12" s="1"/>
  <c r="U229" i="12" l="1"/>
  <c r="S229" i="12"/>
  <c r="C231" i="12"/>
  <c r="D230" i="12"/>
  <c r="T230" i="12" s="1"/>
  <c r="U230" i="12" l="1"/>
  <c r="S230" i="12"/>
  <c r="C232" i="12"/>
  <c r="D231" i="12"/>
  <c r="T231" i="12" s="1"/>
  <c r="U231" i="12" l="1"/>
  <c r="S231" i="12"/>
  <c r="C233" i="12"/>
  <c r="D232" i="12"/>
  <c r="T232" i="12" s="1"/>
  <c r="U232" i="12" l="1"/>
  <c r="S232" i="12"/>
  <c r="C234" i="12"/>
  <c r="D233" i="12"/>
  <c r="T233" i="12" s="1"/>
  <c r="U233" i="12" l="1"/>
  <c r="S233" i="12"/>
  <c r="C235" i="12"/>
  <c r="D234" i="12"/>
  <c r="T234" i="12" s="1"/>
  <c r="U234" i="12" l="1"/>
  <c r="S234" i="12"/>
  <c r="C236" i="12"/>
  <c r="D235" i="12"/>
  <c r="D236" i="12" l="1"/>
  <c r="T236" i="12" s="1"/>
  <c r="T235" i="12"/>
  <c r="C237" i="12"/>
  <c r="U236" i="12" l="1"/>
  <c r="S236" i="12"/>
  <c r="C238" i="12"/>
  <c r="U235" i="12"/>
  <c r="S235" i="12"/>
  <c r="D237" i="12"/>
  <c r="D238" i="12" s="1"/>
  <c r="T238" i="12" l="1"/>
  <c r="T237" i="12"/>
  <c r="U237" i="12" s="1"/>
  <c r="S238" i="12"/>
  <c r="U238" i="12" l="1"/>
  <c r="S237" i="12"/>
  <c r="D62" i="10"/>
  <c r="C62" i="10"/>
  <c r="B62" i="10"/>
  <c r="D61" i="10"/>
  <c r="C61" i="10"/>
  <c r="B61" i="10"/>
  <c r="D60" i="10"/>
  <c r="F60" i="10" s="1"/>
  <c r="C60" i="10"/>
  <c r="B60" i="10"/>
  <c r="D59" i="10"/>
  <c r="C59" i="10"/>
  <c r="B59" i="10"/>
  <c r="D58" i="10"/>
  <c r="C58" i="10"/>
  <c r="B58" i="10"/>
  <c r="D57" i="10"/>
  <c r="C57" i="10"/>
  <c r="B57" i="10"/>
  <c r="D56" i="10"/>
  <c r="G56" i="10" s="1"/>
  <c r="C56" i="10"/>
  <c r="B56" i="10"/>
  <c r="D55" i="10"/>
  <c r="C55" i="10"/>
  <c r="B55" i="10"/>
  <c r="D54" i="10"/>
  <c r="C54" i="10"/>
  <c r="B54" i="10"/>
  <c r="D53" i="10"/>
  <c r="C53" i="10"/>
  <c r="B53" i="10"/>
  <c r="D52" i="10"/>
  <c r="F52" i="10" s="1"/>
  <c r="C52" i="10"/>
  <c r="B52" i="10"/>
  <c r="D51" i="10"/>
  <c r="C51" i="10"/>
  <c r="B51" i="10"/>
  <c r="D50" i="10"/>
  <c r="C50" i="10"/>
  <c r="B50" i="10"/>
  <c r="D49" i="10"/>
  <c r="C49" i="10"/>
  <c r="B49" i="10"/>
  <c r="D48" i="10"/>
  <c r="G48" i="10" s="1"/>
  <c r="C48" i="10"/>
  <c r="B48" i="10"/>
  <c r="D47" i="10"/>
  <c r="C47" i="10"/>
  <c r="B47" i="10"/>
  <c r="D46" i="10"/>
  <c r="C46" i="10"/>
  <c r="B46" i="10"/>
  <c r="D45" i="10"/>
  <c r="C45" i="10"/>
  <c r="B45" i="10"/>
  <c r="D44" i="10"/>
  <c r="F44" i="10" s="1"/>
  <c r="C44" i="10"/>
  <c r="B44" i="10"/>
  <c r="D43" i="10"/>
  <c r="C43" i="10"/>
  <c r="B43" i="10"/>
  <c r="D42" i="10"/>
  <c r="C42" i="10"/>
  <c r="B42" i="10"/>
  <c r="D41" i="10"/>
  <c r="C41" i="10"/>
  <c r="B41" i="10"/>
  <c r="D40" i="10"/>
  <c r="G40" i="10" s="1"/>
  <c r="C40" i="10"/>
  <c r="B40" i="10"/>
  <c r="D39" i="10"/>
  <c r="C39" i="10"/>
  <c r="B39" i="10"/>
  <c r="D38" i="10"/>
  <c r="C38" i="10"/>
  <c r="B38" i="10"/>
  <c r="D37" i="10"/>
  <c r="C37" i="10"/>
  <c r="B37" i="10"/>
  <c r="D36" i="10"/>
  <c r="F36" i="10" s="1"/>
  <c r="C36" i="10"/>
  <c r="B36" i="10"/>
  <c r="D35" i="10"/>
  <c r="C35" i="10"/>
  <c r="B35" i="10"/>
  <c r="D34" i="10"/>
  <c r="C34" i="10"/>
  <c r="B34" i="10"/>
  <c r="D33" i="10"/>
  <c r="C33" i="10"/>
  <c r="B33" i="10"/>
  <c r="D32" i="10"/>
  <c r="G32" i="10" s="1"/>
  <c r="C32" i="10"/>
  <c r="B32" i="10"/>
  <c r="D31" i="10"/>
  <c r="C31" i="10"/>
  <c r="B31" i="10"/>
  <c r="D30" i="10"/>
  <c r="C30" i="10"/>
  <c r="B30" i="10"/>
  <c r="D29" i="10"/>
  <c r="C29" i="10"/>
  <c r="B29" i="10"/>
  <c r="D28" i="10"/>
  <c r="F28" i="10" s="1"/>
  <c r="C28" i="10"/>
  <c r="B28" i="10"/>
  <c r="D27" i="10"/>
  <c r="C27" i="10"/>
  <c r="B27" i="10"/>
  <c r="D26" i="10"/>
  <c r="C26" i="10"/>
  <c r="B26" i="10"/>
  <c r="D25" i="10"/>
  <c r="C25" i="10"/>
  <c r="B25" i="10"/>
  <c r="D24" i="10"/>
  <c r="G24" i="10" s="1"/>
  <c r="C24" i="10"/>
  <c r="B24" i="10"/>
  <c r="D23" i="10"/>
  <c r="C23" i="10"/>
  <c r="B23" i="10"/>
  <c r="D22" i="10"/>
  <c r="C22" i="10"/>
  <c r="B22" i="10"/>
  <c r="D21" i="10"/>
  <c r="C21" i="10"/>
  <c r="B21" i="10"/>
  <c r="D20" i="10"/>
  <c r="F20" i="10" s="1"/>
  <c r="C20" i="10"/>
  <c r="B20" i="10"/>
  <c r="D19" i="10"/>
  <c r="C19" i="10"/>
  <c r="B19" i="10"/>
  <c r="D18" i="10"/>
  <c r="C18" i="10"/>
  <c r="B18" i="10"/>
  <c r="D17" i="10"/>
  <c r="C17" i="10"/>
  <c r="B17" i="10"/>
  <c r="D16" i="10"/>
  <c r="G16" i="10" s="1"/>
  <c r="C16" i="10"/>
  <c r="B16" i="10"/>
  <c r="D15" i="10"/>
  <c r="C15" i="10"/>
  <c r="B15" i="10"/>
  <c r="D14" i="10"/>
  <c r="C14" i="10"/>
  <c r="B14" i="10"/>
  <c r="D13" i="10"/>
  <c r="C13" i="10"/>
  <c r="B13" i="10"/>
  <c r="D12" i="10"/>
  <c r="F12" i="10" s="1"/>
  <c r="C12" i="10"/>
  <c r="B12" i="10"/>
  <c r="D11" i="10"/>
  <c r="C11" i="10"/>
  <c r="B11" i="10"/>
  <c r="D10" i="10"/>
  <c r="C10" i="10"/>
  <c r="B10" i="10"/>
  <c r="D9" i="10"/>
  <c r="C9" i="10"/>
  <c r="B9" i="10"/>
  <c r="D8" i="10"/>
  <c r="G8" i="10" s="1"/>
  <c r="C8" i="10"/>
  <c r="B8" i="10"/>
  <c r="D7" i="10"/>
  <c r="C7" i="10"/>
  <c r="B7" i="10"/>
  <c r="D6" i="10"/>
  <c r="C6" i="10"/>
  <c r="B6" i="10"/>
  <c r="D5" i="10"/>
  <c r="C5" i="10"/>
  <c r="B5" i="10"/>
  <c r="D4" i="10"/>
  <c r="F4" i="10" s="1"/>
  <c r="C4" i="10"/>
  <c r="B4" i="10"/>
  <c r="D3" i="10"/>
  <c r="C3" i="10"/>
  <c r="B3" i="10"/>
  <c r="D2" i="10"/>
  <c r="G2" i="10" s="1"/>
  <c r="C2" i="10"/>
  <c r="B2" i="10"/>
  <c r="G62" i="10"/>
  <c r="G61" i="10"/>
  <c r="F61" i="10"/>
  <c r="G60" i="10"/>
  <c r="F59" i="10"/>
  <c r="G58" i="10"/>
  <c r="G57" i="10"/>
  <c r="F57" i="10"/>
  <c r="F55" i="10"/>
  <c r="G54" i="10"/>
  <c r="G53" i="10"/>
  <c r="F53" i="10"/>
  <c r="G52" i="10"/>
  <c r="F51" i="10"/>
  <c r="G50" i="10"/>
  <c r="G49" i="10"/>
  <c r="F49" i="10"/>
  <c r="F47" i="10"/>
  <c r="G46" i="10"/>
  <c r="G45" i="10"/>
  <c r="F45" i="10"/>
  <c r="G44" i="10"/>
  <c r="F43" i="10"/>
  <c r="G42" i="10"/>
  <c r="G41" i="10"/>
  <c r="F41" i="10"/>
  <c r="F39" i="10"/>
  <c r="G38" i="10"/>
  <c r="G37" i="10"/>
  <c r="F37" i="10"/>
  <c r="G36" i="10"/>
  <c r="F35" i="10"/>
  <c r="G34" i="10"/>
  <c r="G33" i="10"/>
  <c r="F33" i="10"/>
  <c r="F31" i="10"/>
  <c r="G30" i="10"/>
  <c r="G29" i="10"/>
  <c r="F29" i="10"/>
  <c r="G28" i="10"/>
  <c r="F27" i="10"/>
  <c r="G26" i="10"/>
  <c r="G25" i="10"/>
  <c r="F25" i="10"/>
  <c r="F23" i="10"/>
  <c r="G22" i="10"/>
  <c r="G21" i="10"/>
  <c r="F21" i="10"/>
  <c r="G20" i="10"/>
  <c r="F19" i="10"/>
  <c r="G18" i="10"/>
  <c r="G17" i="10"/>
  <c r="F17" i="10"/>
  <c r="F15" i="10"/>
  <c r="G14" i="10"/>
  <c r="G13" i="10"/>
  <c r="F13" i="10"/>
  <c r="G12" i="10"/>
  <c r="F11" i="10"/>
  <c r="G10" i="10"/>
  <c r="G9" i="10"/>
  <c r="F9" i="10"/>
  <c r="F7" i="10"/>
  <c r="G6" i="10"/>
  <c r="G5" i="10"/>
  <c r="F5" i="10"/>
  <c r="G4" i="10"/>
  <c r="F3" i="10"/>
  <c r="F8" i="10" l="1"/>
  <c r="F16" i="10"/>
  <c r="F24" i="10"/>
  <c r="F32" i="10"/>
  <c r="F40" i="10"/>
  <c r="F48" i="10"/>
  <c r="F56" i="10"/>
  <c r="F6" i="10"/>
  <c r="F14" i="10"/>
  <c r="F30" i="10"/>
  <c r="F38" i="10"/>
  <c r="G3" i="10"/>
  <c r="G7" i="10"/>
  <c r="G11" i="10"/>
  <c r="G15" i="10"/>
  <c r="G19" i="10"/>
  <c r="G23" i="10"/>
  <c r="G27" i="10"/>
  <c r="G31" i="10"/>
  <c r="G35" i="10"/>
  <c r="G39" i="10"/>
  <c r="G43" i="10"/>
  <c r="G47" i="10"/>
  <c r="G51" i="10"/>
  <c r="G55" i="10"/>
  <c r="G59" i="10"/>
  <c r="F2" i="10"/>
  <c r="F18" i="10"/>
  <c r="F22" i="10"/>
  <c r="F26" i="10"/>
  <c r="F34" i="10"/>
  <c r="F42" i="10"/>
  <c r="F46" i="10"/>
  <c r="F50" i="10"/>
  <c r="F54" i="10"/>
  <c r="F58" i="10"/>
  <c r="F62" i="10"/>
  <c r="F10" i="10"/>
  <c r="T51" i="1" l="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G238" i="9"/>
  <c r="F238" i="9"/>
  <c r="E238" i="9"/>
  <c r="G237" i="9"/>
  <c r="F237" i="9"/>
  <c r="E237" i="9"/>
  <c r="G236" i="9"/>
  <c r="F236" i="9"/>
  <c r="E236" i="9"/>
  <c r="G235" i="9"/>
  <c r="F235" i="9"/>
  <c r="E235" i="9"/>
  <c r="G234" i="9"/>
  <c r="F234" i="9"/>
  <c r="E234" i="9"/>
  <c r="G233" i="9"/>
  <c r="F233" i="9"/>
  <c r="E233" i="9"/>
  <c r="G232" i="9"/>
  <c r="F232" i="9"/>
  <c r="E232" i="9"/>
  <c r="G231" i="9"/>
  <c r="F231" i="9"/>
  <c r="E231" i="9"/>
  <c r="G230" i="9"/>
  <c r="F230" i="9"/>
  <c r="E230" i="9"/>
  <c r="G229" i="9"/>
  <c r="F229" i="9"/>
  <c r="E229" i="9"/>
  <c r="G228" i="9"/>
  <c r="F228" i="9"/>
  <c r="E228" i="9"/>
  <c r="G227" i="9"/>
  <c r="F227" i="9"/>
  <c r="E227" i="9"/>
  <c r="G226" i="9"/>
  <c r="F226" i="9"/>
  <c r="E226" i="9"/>
  <c r="G225" i="9"/>
  <c r="F225" i="9"/>
  <c r="E225" i="9"/>
  <c r="G224" i="9"/>
  <c r="F224" i="9"/>
  <c r="E224" i="9"/>
  <c r="G223" i="9"/>
  <c r="F223" i="9"/>
  <c r="E223" i="9"/>
  <c r="G222" i="9"/>
  <c r="F222" i="9"/>
  <c r="E222" i="9"/>
  <c r="G221" i="9"/>
  <c r="F221" i="9"/>
  <c r="E221" i="9"/>
  <c r="G220" i="9"/>
  <c r="F220" i="9"/>
  <c r="E220" i="9"/>
  <c r="G219" i="9"/>
  <c r="F219" i="9"/>
  <c r="E219" i="9"/>
  <c r="G218" i="9"/>
  <c r="F218" i="9"/>
  <c r="E218" i="9"/>
  <c r="G217" i="9"/>
  <c r="F217" i="9"/>
  <c r="E217" i="9"/>
  <c r="G216" i="9"/>
  <c r="F216" i="9"/>
  <c r="E216" i="9"/>
  <c r="G215" i="9"/>
  <c r="F215" i="9"/>
  <c r="E215" i="9"/>
  <c r="G214" i="9"/>
  <c r="F214" i="9"/>
  <c r="E214" i="9"/>
  <c r="G213" i="9"/>
  <c r="F213" i="9"/>
  <c r="E213" i="9"/>
  <c r="G212" i="9"/>
  <c r="F212" i="9"/>
  <c r="E212" i="9"/>
  <c r="G211" i="9"/>
  <c r="F211" i="9"/>
  <c r="E211" i="9"/>
  <c r="G210" i="9"/>
  <c r="F210" i="9"/>
  <c r="E210" i="9"/>
  <c r="G209" i="9"/>
  <c r="F209" i="9"/>
  <c r="E209" i="9"/>
  <c r="G208" i="9"/>
  <c r="F208" i="9"/>
  <c r="E208" i="9"/>
  <c r="G207" i="9"/>
  <c r="F207" i="9"/>
  <c r="E207" i="9"/>
  <c r="G206" i="9"/>
  <c r="F206" i="9"/>
  <c r="E206" i="9"/>
  <c r="G205" i="9"/>
  <c r="F205" i="9"/>
  <c r="E205" i="9"/>
  <c r="G204" i="9"/>
  <c r="F204" i="9"/>
  <c r="E204" i="9"/>
  <c r="G203" i="9"/>
  <c r="F203" i="9"/>
  <c r="E203" i="9"/>
  <c r="G202" i="9"/>
  <c r="F202" i="9"/>
  <c r="E202" i="9"/>
  <c r="G201" i="9"/>
  <c r="F201" i="9"/>
  <c r="E201" i="9"/>
  <c r="G200" i="9"/>
  <c r="F200" i="9"/>
  <c r="E200" i="9"/>
  <c r="G199" i="9"/>
  <c r="F199" i="9"/>
  <c r="E199" i="9"/>
  <c r="G198" i="9"/>
  <c r="F198" i="9"/>
  <c r="E198" i="9"/>
  <c r="G197" i="9"/>
  <c r="F197" i="9"/>
  <c r="E197" i="9"/>
  <c r="G196" i="9"/>
  <c r="F196" i="9"/>
  <c r="E196" i="9"/>
  <c r="G195" i="9"/>
  <c r="F195" i="9"/>
  <c r="E195" i="9"/>
  <c r="G194" i="9"/>
  <c r="F194" i="9"/>
  <c r="E194" i="9"/>
  <c r="G193" i="9"/>
  <c r="F193" i="9"/>
  <c r="E193" i="9"/>
  <c r="G192" i="9"/>
  <c r="F192" i="9"/>
  <c r="E192" i="9"/>
  <c r="G191" i="9"/>
  <c r="F191" i="9"/>
  <c r="E191" i="9"/>
  <c r="G190" i="9"/>
  <c r="F190" i="9"/>
  <c r="E190" i="9"/>
  <c r="G189" i="9"/>
  <c r="F189" i="9"/>
  <c r="E189" i="9"/>
  <c r="G188" i="9"/>
  <c r="F188" i="9"/>
  <c r="E188" i="9"/>
  <c r="G187" i="9"/>
  <c r="F187" i="9"/>
  <c r="E187" i="9"/>
  <c r="G186" i="9"/>
  <c r="F186" i="9"/>
  <c r="E186" i="9"/>
  <c r="G185" i="9"/>
  <c r="F185" i="9"/>
  <c r="E185" i="9"/>
  <c r="G184" i="9"/>
  <c r="F184" i="9"/>
  <c r="E184" i="9"/>
  <c r="G183" i="9"/>
  <c r="F183" i="9"/>
  <c r="E183" i="9"/>
  <c r="G182" i="9"/>
  <c r="F182" i="9"/>
  <c r="E182" i="9"/>
  <c r="G181" i="9"/>
  <c r="F181" i="9"/>
  <c r="E181" i="9"/>
  <c r="G180" i="9"/>
  <c r="F180" i="9"/>
  <c r="E180" i="9"/>
  <c r="G179" i="9"/>
  <c r="F179" i="9"/>
  <c r="E179" i="9"/>
  <c r="G178" i="9"/>
  <c r="F178" i="9"/>
  <c r="E178" i="9"/>
  <c r="G177" i="9"/>
  <c r="F177" i="9"/>
  <c r="E177" i="9"/>
  <c r="G176" i="9"/>
  <c r="F176" i="9"/>
  <c r="E176" i="9"/>
  <c r="G175" i="9"/>
  <c r="F175" i="9"/>
  <c r="E175" i="9"/>
  <c r="G174" i="9"/>
  <c r="F174" i="9"/>
  <c r="E174" i="9"/>
  <c r="G173" i="9"/>
  <c r="F173" i="9"/>
  <c r="E173" i="9"/>
  <c r="G172" i="9"/>
  <c r="F172" i="9"/>
  <c r="E172" i="9"/>
  <c r="G171" i="9"/>
  <c r="F171" i="9"/>
  <c r="E171" i="9"/>
  <c r="G170" i="9"/>
  <c r="F170" i="9"/>
  <c r="E170" i="9"/>
  <c r="G169" i="9"/>
  <c r="F169" i="9"/>
  <c r="E169" i="9"/>
  <c r="G168" i="9"/>
  <c r="F168" i="9"/>
  <c r="E168" i="9"/>
  <c r="G167" i="9"/>
  <c r="F167" i="9"/>
  <c r="E167" i="9"/>
  <c r="G166" i="9"/>
  <c r="F166" i="9"/>
  <c r="E166" i="9"/>
  <c r="G165" i="9"/>
  <c r="F165" i="9"/>
  <c r="E165" i="9"/>
  <c r="G164" i="9"/>
  <c r="F164" i="9"/>
  <c r="E164" i="9"/>
  <c r="G163" i="9"/>
  <c r="F163" i="9"/>
  <c r="E163" i="9"/>
  <c r="G162" i="9"/>
  <c r="F162" i="9"/>
  <c r="E162" i="9"/>
  <c r="G161" i="9"/>
  <c r="F161" i="9"/>
  <c r="E161" i="9"/>
  <c r="G160" i="9"/>
  <c r="F160" i="9"/>
  <c r="E160" i="9"/>
  <c r="G159" i="9"/>
  <c r="F159" i="9"/>
  <c r="E159" i="9"/>
  <c r="G158" i="9"/>
  <c r="F158" i="9"/>
  <c r="E158" i="9"/>
  <c r="G157" i="9"/>
  <c r="F157" i="9"/>
  <c r="E157" i="9"/>
  <c r="G156" i="9"/>
  <c r="F156" i="9"/>
  <c r="E156" i="9"/>
  <c r="G155" i="9"/>
  <c r="F155" i="9"/>
  <c r="E155" i="9"/>
  <c r="G154" i="9"/>
  <c r="F154" i="9"/>
  <c r="E154" i="9"/>
  <c r="G153" i="9"/>
  <c r="F153" i="9"/>
  <c r="E153" i="9"/>
  <c r="G152" i="9"/>
  <c r="F152" i="9"/>
  <c r="E152" i="9"/>
  <c r="G151" i="9"/>
  <c r="F151" i="9"/>
  <c r="E151" i="9"/>
  <c r="G150" i="9"/>
  <c r="F150" i="9"/>
  <c r="E150" i="9"/>
  <c r="G149" i="9"/>
  <c r="F149" i="9"/>
  <c r="E149" i="9"/>
  <c r="G148" i="9"/>
  <c r="F148" i="9"/>
  <c r="E148" i="9"/>
  <c r="G147" i="9"/>
  <c r="F147" i="9"/>
  <c r="E147" i="9"/>
  <c r="G146" i="9"/>
  <c r="F146" i="9"/>
  <c r="E146" i="9"/>
  <c r="G145" i="9"/>
  <c r="F145" i="9"/>
  <c r="E145" i="9"/>
  <c r="G144" i="9"/>
  <c r="F144" i="9"/>
  <c r="E144" i="9"/>
  <c r="G143" i="9"/>
  <c r="F143" i="9"/>
  <c r="E143" i="9"/>
  <c r="G142" i="9"/>
  <c r="F142" i="9"/>
  <c r="E142" i="9"/>
  <c r="G141" i="9"/>
  <c r="F141" i="9"/>
  <c r="E141" i="9"/>
  <c r="G140" i="9"/>
  <c r="F140" i="9"/>
  <c r="E140" i="9"/>
  <c r="G139" i="9"/>
  <c r="F139" i="9"/>
  <c r="E139" i="9"/>
  <c r="G138" i="9"/>
  <c r="F138" i="9"/>
  <c r="E138" i="9"/>
  <c r="G137" i="9"/>
  <c r="F137" i="9"/>
  <c r="E137" i="9"/>
  <c r="G136" i="9"/>
  <c r="F136" i="9"/>
  <c r="E136" i="9"/>
  <c r="G135" i="9"/>
  <c r="F135" i="9"/>
  <c r="E135" i="9"/>
  <c r="G134" i="9"/>
  <c r="F134" i="9"/>
  <c r="E134" i="9"/>
  <c r="G133" i="9"/>
  <c r="F133" i="9"/>
  <c r="E133" i="9"/>
  <c r="G132" i="9"/>
  <c r="F132" i="9"/>
  <c r="E132" i="9"/>
  <c r="G131" i="9"/>
  <c r="F131" i="9"/>
  <c r="E131" i="9"/>
  <c r="G130" i="9"/>
  <c r="F130" i="9"/>
  <c r="E130" i="9"/>
  <c r="G129" i="9"/>
  <c r="F129" i="9"/>
  <c r="E129" i="9"/>
  <c r="G128" i="9"/>
  <c r="F128" i="9"/>
  <c r="E128" i="9"/>
  <c r="G127" i="9"/>
  <c r="F127" i="9"/>
  <c r="E127" i="9"/>
  <c r="G126" i="9"/>
  <c r="F126" i="9"/>
  <c r="E126" i="9"/>
  <c r="G125" i="9"/>
  <c r="F125" i="9"/>
  <c r="E125" i="9"/>
  <c r="G124" i="9"/>
  <c r="F124" i="9"/>
  <c r="E124" i="9"/>
  <c r="G123" i="9"/>
  <c r="F123" i="9"/>
  <c r="E123" i="9"/>
  <c r="G122" i="9"/>
  <c r="F122" i="9"/>
  <c r="E122" i="9"/>
  <c r="G121" i="9"/>
  <c r="F121" i="9"/>
  <c r="E121" i="9"/>
  <c r="G120" i="9"/>
  <c r="F120" i="9"/>
  <c r="E120" i="9"/>
  <c r="G119" i="9"/>
  <c r="F119" i="9"/>
  <c r="E119" i="9"/>
  <c r="G118" i="9"/>
  <c r="F118" i="9"/>
  <c r="E118" i="9"/>
  <c r="G117" i="9"/>
  <c r="F117" i="9"/>
  <c r="E117" i="9"/>
  <c r="G116" i="9"/>
  <c r="F116" i="9"/>
  <c r="E116" i="9"/>
  <c r="G115" i="9"/>
  <c r="F115" i="9"/>
  <c r="E115" i="9"/>
  <c r="G114" i="9"/>
  <c r="F114" i="9"/>
  <c r="E114" i="9"/>
  <c r="G113" i="9"/>
  <c r="F113" i="9"/>
  <c r="E113" i="9"/>
  <c r="G112" i="9"/>
  <c r="F112" i="9"/>
  <c r="E112" i="9"/>
  <c r="G111" i="9"/>
  <c r="F111" i="9"/>
  <c r="E111" i="9"/>
  <c r="G110" i="9"/>
  <c r="F110" i="9"/>
  <c r="E110" i="9"/>
  <c r="G109" i="9"/>
  <c r="F109" i="9"/>
  <c r="E109" i="9"/>
  <c r="G108" i="9"/>
  <c r="F108" i="9"/>
  <c r="E108" i="9"/>
  <c r="G107" i="9"/>
  <c r="F107" i="9"/>
  <c r="E107" i="9"/>
  <c r="G106" i="9"/>
  <c r="F106" i="9"/>
  <c r="E106" i="9"/>
  <c r="G105" i="9"/>
  <c r="F105" i="9"/>
  <c r="E105" i="9"/>
  <c r="G104" i="9"/>
  <c r="F104" i="9"/>
  <c r="E104" i="9"/>
  <c r="G103" i="9"/>
  <c r="F103" i="9"/>
  <c r="E103" i="9"/>
  <c r="G102" i="9"/>
  <c r="F102" i="9"/>
  <c r="E102" i="9"/>
  <c r="G101" i="9"/>
  <c r="F101" i="9"/>
  <c r="E101" i="9"/>
  <c r="G100" i="9"/>
  <c r="F100" i="9"/>
  <c r="E100" i="9"/>
  <c r="G99" i="9"/>
  <c r="F99" i="9"/>
  <c r="E99" i="9"/>
  <c r="G98" i="9"/>
  <c r="F98" i="9"/>
  <c r="E98" i="9"/>
  <c r="G97" i="9"/>
  <c r="F97" i="9"/>
  <c r="E97" i="9"/>
  <c r="G96" i="9"/>
  <c r="F96" i="9"/>
  <c r="E96" i="9"/>
  <c r="G95" i="9"/>
  <c r="F95" i="9"/>
  <c r="E95" i="9"/>
  <c r="G94" i="9"/>
  <c r="F94" i="9"/>
  <c r="E94" i="9"/>
  <c r="G93" i="9"/>
  <c r="F93" i="9"/>
  <c r="E93" i="9"/>
  <c r="G92" i="9"/>
  <c r="F92" i="9"/>
  <c r="E92" i="9"/>
  <c r="G91" i="9"/>
  <c r="F91" i="9"/>
  <c r="E91" i="9"/>
  <c r="G90" i="9"/>
  <c r="F90" i="9"/>
  <c r="E90" i="9"/>
  <c r="G89" i="9"/>
  <c r="F89" i="9"/>
  <c r="E89" i="9"/>
  <c r="G88" i="9"/>
  <c r="F88" i="9"/>
  <c r="E88" i="9"/>
  <c r="G87" i="9"/>
  <c r="F87" i="9"/>
  <c r="E87" i="9"/>
  <c r="G86" i="9"/>
  <c r="F86" i="9"/>
  <c r="E86" i="9"/>
  <c r="G85" i="9"/>
  <c r="F85" i="9"/>
  <c r="E85" i="9"/>
  <c r="G84" i="9"/>
  <c r="F84" i="9"/>
  <c r="E84" i="9"/>
  <c r="G83" i="9"/>
  <c r="F83" i="9"/>
  <c r="E83" i="9"/>
  <c r="G82" i="9"/>
  <c r="F82" i="9"/>
  <c r="E82" i="9"/>
  <c r="G81" i="9"/>
  <c r="F81" i="9"/>
  <c r="E81" i="9"/>
  <c r="G80" i="9"/>
  <c r="F80" i="9"/>
  <c r="E80" i="9"/>
  <c r="G79" i="9"/>
  <c r="F79" i="9"/>
  <c r="E79" i="9"/>
  <c r="G78" i="9"/>
  <c r="F78" i="9"/>
  <c r="E78" i="9"/>
  <c r="G77" i="9"/>
  <c r="F77" i="9"/>
  <c r="E77" i="9"/>
  <c r="G76" i="9"/>
  <c r="F76" i="9"/>
  <c r="E76" i="9"/>
  <c r="G75" i="9"/>
  <c r="F75" i="9"/>
  <c r="E75" i="9"/>
  <c r="G74" i="9"/>
  <c r="F74" i="9"/>
  <c r="E74" i="9"/>
  <c r="G73" i="9"/>
  <c r="F73" i="9"/>
  <c r="E73" i="9"/>
  <c r="G72" i="9"/>
  <c r="F72" i="9"/>
  <c r="E72" i="9"/>
  <c r="G71" i="9"/>
  <c r="F71" i="9"/>
  <c r="E71" i="9"/>
  <c r="G70" i="9"/>
  <c r="F70" i="9"/>
  <c r="E70" i="9"/>
  <c r="G69" i="9"/>
  <c r="F69" i="9"/>
  <c r="E69" i="9"/>
  <c r="G68" i="9"/>
  <c r="F68" i="9"/>
  <c r="E68" i="9"/>
  <c r="G67" i="9"/>
  <c r="F67" i="9"/>
  <c r="E67" i="9"/>
  <c r="G66" i="9"/>
  <c r="F66" i="9"/>
  <c r="E66" i="9"/>
  <c r="G65" i="9"/>
  <c r="F65" i="9"/>
  <c r="E65" i="9"/>
  <c r="G64" i="9"/>
  <c r="F64" i="9"/>
  <c r="E64" i="9"/>
  <c r="G63" i="9"/>
  <c r="F63" i="9"/>
  <c r="E63" i="9"/>
  <c r="G62" i="9"/>
  <c r="F62" i="9"/>
  <c r="E62" i="9"/>
  <c r="G61" i="9"/>
  <c r="F61" i="9"/>
  <c r="E61" i="9"/>
  <c r="G60" i="9"/>
  <c r="F60" i="9"/>
  <c r="E60" i="9"/>
  <c r="G59" i="9"/>
  <c r="F59" i="9"/>
  <c r="E59" i="9"/>
  <c r="G58" i="9"/>
  <c r="F58" i="9"/>
  <c r="E58" i="9"/>
  <c r="G57" i="9"/>
  <c r="F57" i="9"/>
  <c r="E57" i="9"/>
  <c r="G56" i="9"/>
  <c r="F56" i="9"/>
  <c r="E56" i="9"/>
  <c r="G55" i="9"/>
  <c r="F55" i="9"/>
  <c r="E55" i="9"/>
  <c r="G54" i="9"/>
  <c r="F54" i="9"/>
  <c r="E54" i="9"/>
  <c r="G53" i="9"/>
  <c r="F53" i="9"/>
  <c r="E53" i="9"/>
  <c r="G52" i="9"/>
  <c r="F52" i="9"/>
  <c r="E52" i="9"/>
  <c r="G51" i="9"/>
  <c r="F51" i="9"/>
  <c r="E51" i="9"/>
  <c r="G50" i="9"/>
  <c r="F50" i="9"/>
  <c r="E50" i="9"/>
  <c r="G49" i="9"/>
  <c r="F49" i="9"/>
  <c r="E49" i="9"/>
  <c r="G48" i="9"/>
  <c r="F48" i="9"/>
  <c r="E48" i="9"/>
  <c r="G47" i="9"/>
  <c r="F47" i="9"/>
  <c r="E47" i="9"/>
  <c r="G46" i="9"/>
  <c r="F46" i="9"/>
  <c r="E46" i="9"/>
  <c r="G45" i="9"/>
  <c r="F45" i="9"/>
  <c r="E45" i="9"/>
  <c r="G44" i="9"/>
  <c r="F44" i="9"/>
  <c r="E44" i="9"/>
  <c r="G43" i="9"/>
  <c r="F43" i="9"/>
  <c r="E43" i="9"/>
  <c r="G42" i="9"/>
  <c r="F42" i="9"/>
  <c r="E42" i="9"/>
  <c r="G41" i="9"/>
  <c r="F41" i="9"/>
  <c r="E41" i="9"/>
  <c r="G40" i="9"/>
  <c r="F40" i="9"/>
  <c r="E40" i="9"/>
  <c r="G39" i="9"/>
  <c r="F39" i="9"/>
  <c r="E39" i="9"/>
  <c r="G38" i="9"/>
  <c r="F38" i="9"/>
  <c r="E38" i="9"/>
  <c r="G37" i="9"/>
  <c r="F37" i="9"/>
  <c r="E37" i="9"/>
  <c r="G36" i="9"/>
  <c r="F36" i="9"/>
  <c r="E36" i="9"/>
  <c r="G35" i="9"/>
  <c r="F35" i="9"/>
  <c r="E35" i="9"/>
  <c r="G34" i="9"/>
  <c r="F34" i="9"/>
  <c r="E34" i="9"/>
  <c r="G33" i="9"/>
  <c r="F33" i="9"/>
  <c r="E33" i="9"/>
  <c r="G32" i="9"/>
  <c r="F32" i="9"/>
  <c r="E32" i="9"/>
  <c r="G31" i="9"/>
  <c r="F31" i="9"/>
  <c r="E31" i="9"/>
  <c r="G30" i="9"/>
  <c r="F30" i="9"/>
  <c r="E30" i="9"/>
  <c r="G29" i="9"/>
  <c r="F29" i="9"/>
  <c r="E29" i="9"/>
  <c r="G28" i="9"/>
  <c r="F28" i="9"/>
  <c r="E28" i="9"/>
  <c r="G27" i="9"/>
  <c r="F27" i="9"/>
  <c r="E27" i="9"/>
  <c r="G26" i="9"/>
  <c r="F26" i="9"/>
  <c r="E26" i="9"/>
  <c r="G25" i="9"/>
  <c r="F25" i="9"/>
  <c r="E25" i="9"/>
  <c r="G24" i="9"/>
  <c r="F24" i="9"/>
  <c r="E24" i="9"/>
  <c r="G23" i="9"/>
  <c r="F23" i="9"/>
  <c r="E23" i="9"/>
  <c r="G22" i="9"/>
  <c r="F22" i="9"/>
  <c r="E22" i="9"/>
  <c r="G21" i="9"/>
  <c r="F21" i="9"/>
  <c r="E21" i="9"/>
  <c r="G20" i="9"/>
  <c r="F20" i="9"/>
  <c r="E20" i="9"/>
  <c r="G19" i="9"/>
  <c r="F19" i="9"/>
  <c r="E19" i="9"/>
  <c r="G18" i="9"/>
  <c r="F18" i="9"/>
  <c r="E18" i="9"/>
  <c r="G17" i="9"/>
  <c r="F17" i="9"/>
  <c r="E17" i="9"/>
  <c r="G16" i="9"/>
  <c r="F16" i="9"/>
  <c r="E16" i="9"/>
  <c r="G15" i="9"/>
  <c r="F15" i="9"/>
  <c r="E15" i="9"/>
  <c r="G14" i="9"/>
  <c r="F14" i="9"/>
  <c r="E14" i="9"/>
  <c r="G13" i="9"/>
  <c r="F13" i="9"/>
  <c r="E13" i="9"/>
  <c r="G12" i="9"/>
  <c r="F12" i="9"/>
  <c r="E12" i="9"/>
  <c r="G11" i="9"/>
  <c r="F11" i="9"/>
  <c r="E11" i="9"/>
  <c r="G10" i="9"/>
  <c r="F10" i="9"/>
  <c r="E10" i="9"/>
  <c r="G9" i="9"/>
  <c r="F9" i="9"/>
  <c r="E9" i="9"/>
  <c r="G8" i="9"/>
  <c r="F8" i="9"/>
  <c r="E8" i="9"/>
  <c r="G7" i="9"/>
  <c r="F7" i="9"/>
  <c r="E7" i="9"/>
  <c r="G6" i="9"/>
  <c r="F6" i="9"/>
  <c r="E6" i="9"/>
  <c r="G5" i="9"/>
  <c r="F5" i="9"/>
  <c r="E5" i="9"/>
  <c r="G4" i="9"/>
  <c r="F4" i="9"/>
  <c r="E4" i="9"/>
  <c r="G3" i="9"/>
  <c r="F3" i="9"/>
  <c r="E3" i="9"/>
  <c r="D2" i="9"/>
  <c r="B68" i="9"/>
  <c r="B56" i="9"/>
  <c r="D52" i="9"/>
  <c r="C44" i="9"/>
  <c r="C40" i="9"/>
  <c r="C36" i="9"/>
  <c r="C32" i="9"/>
  <c r="C28" i="9"/>
  <c r="C24" i="9"/>
  <c r="C20" i="9"/>
  <c r="C16" i="9"/>
  <c r="C12" i="9"/>
  <c r="C8" i="9"/>
  <c r="C4"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D78" i="9" s="1"/>
  <c r="A77" i="9"/>
  <c r="A76" i="9"/>
  <c r="A75" i="9"/>
  <c r="A74" i="9"/>
  <c r="D74" i="9" s="1"/>
  <c r="A73" i="9"/>
  <c r="C73" i="9" s="1"/>
  <c r="A72" i="9"/>
  <c r="A71" i="9"/>
  <c r="A70" i="9"/>
  <c r="D70" i="9" s="1"/>
  <c r="A69" i="9"/>
  <c r="C69" i="9" s="1"/>
  <c r="A68" i="9"/>
  <c r="A67" i="9"/>
  <c r="A66" i="9"/>
  <c r="A65" i="9"/>
  <c r="A64" i="9"/>
  <c r="A63" i="9"/>
  <c r="A62" i="9"/>
  <c r="D62" i="9" s="1"/>
  <c r="A61" i="9"/>
  <c r="A60" i="9"/>
  <c r="A59" i="9"/>
  <c r="C59" i="9" s="1"/>
  <c r="A58" i="9"/>
  <c r="C58" i="9" s="1"/>
  <c r="A57" i="9"/>
  <c r="A56" i="9"/>
  <c r="C56" i="9" s="1"/>
  <c r="A55" i="9"/>
  <c r="B55" i="9" s="1"/>
  <c r="A54" i="9"/>
  <c r="B54" i="9" s="1"/>
  <c r="A53" i="9"/>
  <c r="D53" i="9" s="1"/>
  <c r="A52" i="9"/>
  <c r="C52" i="9" s="1"/>
  <c r="A51" i="9"/>
  <c r="B51" i="9" s="1"/>
  <c r="A50" i="9"/>
  <c r="C50" i="9" s="1"/>
  <c r="A49" i="9"/>
  <c r="D49" i="9" s="1"/>
  <c r="A48" i="9"/>
  <c r="C48" i="9" s="1"/>
  <c r="A47" i="9"/>
  <c r="B47" i="9" s="1"/>
  <c r="A46" i="9"/>
  <c r="D46" i="9" s="1"/>
  <c r="A45" i="9"/>
  <c r="C45" i="9" s="1"/>
  <c r="A44" i="9"/>
  <c r="B44" i="9" s="1"/>
  <c r="A43" i="9"/>
  <c r="D43" i="9" s="1"/>
  <c r="A42" i="9"/>
  <c r="D42" i="9" s="1"/>
  <c r="A41" i="9"/>
  <c r="C41" i="9" s="1"/>
  <c r="A40" i="9"/>
  <c r="B40" i="9" s="1"/>
  <c r="A39" i="9"/>
  <c r="D39" i="9" s="1"/>
  <c r="A38" i="9"/>
  <c r="D38" i="9" s="1"/>
  <c r="A37" i="9"/>
  <c r="C37" i="9" s="1"/>
  <c r="A36" i="9"/>
  <c r="B36" i="9" s="1"/>
  <c r="A35" i="9"/>
  <c r="D35" i="9" s="1"/>
  <c r="A34" i="9"/>
  <c r="D34" i="9" s="1"/>
  <c r="A33" i="9"/>
  <c r="C33" i="9" s="1"/>
  <c r="A32" i="9"/>
  <c r="B32" i="9" s="1"/>
  <c r="A31" i="9"/>
  <c r="D31" i="9" s="1"/>
  <c r="A30" i="9"/>
  <c r="D30" i="9" s="1"/>
  <c r="A29" i="9"/>
  <c r="C29" i="9" s="1"/>
  <c r="A28" i="9"/>
  <c r="B28" i="9" s="1"/>
  <c r="A27" i="9"/>
  <c r="D27" i="9" s="1"/>
  <c r="A26" i="9"/>
  <c r="D26" i="9" s="1"/>
  <c r="A25" i="9"/>
  <c r="C25" i="9" s="1"/>
  <c r="A24" i="9"/>
  <c r="B24" i="9" s="1"/>
  <c r="A23" i="9"/>
  <c r="D23" i="9" s="1"/>
  <c r="A22" i="9"/>
  <c r="D22" i="9" s="1"/>
  <c r="A21" i="9"/>
  <c r="C21" i="9" s="1"/>
  <c r="A20" i="9"/>
  <c r="B20" i="9" s="1"/>
  <c r="A19" i="9"/>
  <c r="D19" i="9" s="1"/>
  <c r="A18" i="9"/>
  <c r="D18" i="9" s="1"/>
  <c r="A17" i="9"/>
  <c r="C17" i="9" s="1"/>
  <c r="A16" i="9"/>
  <c r="B16" i="9" s="1"/>
  <c r="A15" i="9"/>
  <c r="D15" i="9" s="1"/>
  <c r="A14" i="9"/>
  <c r="D14" i="9" s="1"/>
  <c r="A13" i="9"/>
  <c r="C13" i="9" s="1"/>
  <c r="A12" i="9"/>
  <c r="B12" i="9" s="1"/>
  <c r="A11" i="9"/>
  <c r="D11" i="9" s="1"/>
  <c r="A10" i="9"/>
  <c r="D10" i="9" s="1"/>
  <c r="A9" i="9"/>
  <c r="C9" i="9" s="1"/>
  <c r="A8" i="9"/>
  <c r="B8" i="9" s="1"/>
  <c r="A7" i="9"/>
  <c r="D7" i="9" s="1"/>
  <c r="A6" i="9"/>
  <c r="D6" i="9" s="1"/>
  <c r="A5" i="9"/>
  <c r="C5" i="9" s="1"/>
  <c r="A4" i="9"/>
  <c r="B4" i="9" s="1"/>
  <c r="A3" i="9"/>
  <c r="D3" i="9" s="1"/>
  <c r="A1" i="9"/>
  <c r="A2" i="9"/>
  <c r="B71" i="9" l="1"/>
  <c r="D71" i="9"/>
  <c r="C71" i="9"/>
  <c r="B91" i="9"/>
  <c r="D91" i="9"/>
  <c r="C91" i="9"/>
  <c r="B103" i="9"/>
  <c r="D103" i="9"/>
  <c r="C103" i="9"/>
  <c r="B115" i="9"/>
  <c r="D115" i="9"/>
  <c r="C115" i="9"/>
  <c r="D127" i="9"/>
  <c r="C127" i="9"/>
  <c r="B127" i="9"/>
  <c r="D139" i="9"/>
  <c r="C139" i="9"/>
  <c r="B139" i="9"/>
  <c r="D151" i="9"/>
  <c r="C151" i="9"/>
  <c r="B151" i="9"/>
  <c r="D159" i="9"/>
  <c r="C159" i="9"/>
  <c r="B159" i="9"/>
  <c r="D167" i="9"/>
  <c r="C167" i="9"/>
  <c r="B167" i="9"/>
  <c r="D179" i="9"/>
  <c r="C179" i="9"/>
  <c r="B179" i="9"/>
  <c r="D187" i="9"/>
  <c r="B187" i="9"/>
  <c r="C187" i="9"/>
  <c r="D195" i="9"/>
  <c r="B195" i="9"/>
  <c r="C195" i="9"/>
  <c r="D207" i="9"/>
  <c r="C207" i="9"/>
  <c r="B207" i="9"/>
  <c r="D219" i="9"/>
  <c r="C219" i="9"/>
  <c r="B219" i="9"/>
  <c r="D235" i="9"/>
  <c r="C235" i="9"/>
  <c r="B235" i="9"/>
  <c r="B3" i="9"/>
  <c r="D9" i="9"/>
  <c r="B11" i="9"/>
  <c r="D17" i="9"/>
  <c r="B19" i="9"/>
  <c r="D25" i="9"/>
  <c r="B27" i="9"/>
  <c r="D29" i="9"/>
  <c r="D33" i="9"/>
  <c r="B35" i="9"/>
  <c r="D37" i="9"/>
  <c r="D41" i="9"/>
  <c r="B43" i="9"/>
  <c r="D45" i="9"/>
  <c r="C47" i="9"/>
  <c r="B49" i="9"/>
  <c r="D50" i="9"/>
  <c r="C54" i="9"/>
  <c r="D58" i="9"/>
  <c r="B79" i="9"/>
  <c r="D79" i="9"/>
  <c r="C79" i="9"/>
  <c r="B95" i="9"/>
  <c r="D95" i="9"/>
  <c r="C95" i="9"/>
  <c r="B111" i="9"/>
  <c r="D111" i="9"/>
  <c r="C111" i="9"/>
  <c r="B123" i="9"/>
  <c r="D123" i="9"/>
  <c r="C123" i="9"/>
  <c r="D143" i="9"/>
  <c r="C143" i="9"/>
  <c r="B143" i="9"/>
  <c r="D155" i="9"/>
  <c r="C155" i="9"/>
  <c r="B155" i="9"/>
  <c r="D163" i="9"/>
  <c r="B163" i="9"/>
  <c r="C163" i="9"/>
  <c r="D171" i="9"/>
  <c r="C171" i="9"/>
  <c r="B171" i="9"/>
  <c r="D183" i="9"/>
  <c r="C183" i="9"/>
  <c r="B183" i="9"/>
  <c r="D191" i="9"/>
  <c r="B191" i="9"/>
  <c r="C191" i="9"/>
  <c r="D199" i="9"/>
  <c r="B199" i="9"/>
  <c r="C199" i="9"/>
  <c r="D203" i="9"/>
  <c r="C203" i="9"/>
  <c r="B203" i="9"/>
  <c r="D211" i="9"/>
  <c r="C211" i="9"/>
  <c r="B211" i="9"/>
  <c r="D215" i="9"/>
  <c r="C215" i="9"/>
  <c r="B215" i="9"/>
  <c r="D223" i="9"/>
  <c r="C223" i="9"/>
  <c r="B223" i="9"/>
  <c r="D227" i="9"/>
  <c r="C227" i="9"/>
  <c r="B227" i="9"/>
  <c r="D231" i="9"/>
  <c r="C231" i="9"/>
  <c r="B231" i="9"/>
  <c r="D5" i="9"/>
  <c r="B7" i="9"/>
  <c r="D13" i="9"/>
  <c r="B15" i="9"/>
  <c r="D21" i="9"/>
  <c r="B23" i="9"/>
  <c r="B31" i="9"/>
  <c r="B39" i="9"/>
  <c r="C60" i="9"/>
  <c r="D60" i="9"/>
  <c r="C64" i="9"/>
  <c r="D64" i="9"/>
  <c r="C68" i="9"/>
  <c r="D68" i="9"/>
  <c r="C72" i="9"/>
  <c r="D72" i="9"/>
  <c r="C76" i="9"/>
  <c r="D76" i="9"/>
  <c r="C80" i="9"/>
  <c r="B80" i="9"/>
  <c r="D80" i="9"/>
  <c r="C84" i="9"/>
  <c r="B84" i="9"/>
  <c r="D84" i="9"/>
  <c r="C88" i="9"/>
  <c r="B88" i="9"/>
  <c r="D88" i="9"/>
  <c r="C92" i="9"/>
  <c r="B92" i="9"/>
  <c r="D92" i="9"/>
  <c r="C96" i="9"/>
  <c r="B96" i="9"/>
  <c r="D96" i="9"/>
  <c r="C100" i="9"/>
  <c r="B100" i="9"/>
  <c r="D100" i="9"/>
  <c r="C104" i="9"/>
  <c r="B104" i="9"/>
  <c r="D104" i="9"/>
  <c r="C108" i="9"/>
  <c r="B108" i="9"/>
  <c r="D108" i="9"/>
  <c r="C112" i="9"/>
  <c r="B112" i="9"/>
  <c r="D112" i="9"/>
  <c r="C116" i="9"/>
  <c r="B116" i="9"/>
  <c r="D116" i="9"/>
  <c r="C120" i="9"/>
  <c r="B120" i="9"/>
  <c r="D120" i="9"/>
  <c r="C124" i="9"/>
  <c r="B124" i="9"/>
  <c r="D124" i="9"/>
  <c r="D128" i="9"/>
  <c r="C128" i="9"/>
  <c r="B128" i="9"/>
  <c r="D132" i="9"/>
  <c r="C132" i="9"/>
  <c r="B132" i="9"/>
  <c r="C136" i="9"/>
  <c r="B136" i="9"/>
  <c r="D136" i="9"/>
  <c r="B140" i="9"/>
  <c r="D140" i="9"/>
  <c r="C140" i="9"/>
  <c r="D144" i="9"/>
  <c r="C144" i="9"/>
  <c r="B144" i="9"/>
  <c r="D148" i="9"/>
  <c r="C148" i="9"/>
  <c r="B148" i="9"/>
  <c r="C152" i="9"/>
  <c r="B152" i="9"/>
  <c r="D152" i="9"/>
  <c r="B156" i="9"/>
  <c r="D156" i="9"/>
  <c r="C156" i="9"/>
  <c r="D160" i="9"/>
  <c r="C160" i="9"/>
  <c r="B160" i="9"/>
  <c r="D164" i="9"/>
  <c r="C164" i="9"/>
  <c r="B164" i="9"/>
  <c r="C168" i="9"/>
  <c r="B168" i="9"/>
  <c r="D168" i="9"/>
  <c r="B172" i="9"/>
  <c r="D172" i="9"/>
  <c r="C172" i="9"/>
  <c r="B176" i="9"/>
  <c r="D176" i="9"/>
  <c r="C176" i="9"/>
  <c r="B180" i="9"/>
  <c r="D180" i="9"/>
  <c r="C180" i="9"/>
  <c r="B184" i="9"/>
  <c r="D184" i="9"/>
  <c r="C184" i="9"/>
  <c r="C188" i="9"/>
  <c r="B188" i="9"/>
  <c r="D188" i="9"/>
  <c r="C192" i="9"/>
  <c r="B192" i="9"/>
  <c r="D192" i="9"/>
  <c r="C196" i="9"/>
  <c r="B196" i="9"/>
  <c r="D196" i="9"/>
  <c r="D200" i="9"/>
  <c r="C200" i="9"/>
  <c r="B200" i="9"/>
  <c r="D204" i="9"/>
  <c r="C204" i="9"/>
  <c r="B204" i="9"/>
  <c r="D208" i="9"/>
  <c r="C208" i="9"/>
  <c r="B208" i="9"/>
  <c r="D212" i="9"/>
  <c r="C212" i="9"/>
  <c r="B212" i="9"/>
  <c r="D216" i="9"/>
  <c r="C216" i="9"/>
  <c r="B216" i="9"/>
  <c r="D220" i="9"/>
  <c r="C220" i="9"/>
  <c r="B220" i="9"/>
  <c r="D224" i="9"/>
  <c r="C224" i="9"/>
  <c r="B224" i="9"/>
  <c r="D228" i="9"/>
  <c r="C228" i="9"/>
  <c r="B228" i="9"/>
  <c r="D232" i="9"/>
  <c r="C232" i="9"/>
  <c r="B232" i="9"/>
  <c r="D236" i="9"/>
  <c r="C236" i="9"/>
  <c r="B236" i="9"/>
  <c r="C3" i="9"/>
  <c r="D4" i="9"/>
  <c r="B6" i="9"/>
  <c r="C7" i="9"/>
  <c r="D8" i="9"/>
  <c r="B10" i="9"/>
  <c r="C11" i="9"/>
  <c r="D12" i="9"/>
  <c r="B14" i="9"/>
  <c r="C15" i="9"/>
  <c r="D16" i="9"/>
  <c r="B18" i="9"/>
  <c r="C19" i="9"/>
  <c r="D20" i="9"/>
  <c r="B22" i="9"/>
  <c r="C23" i="9"/>
  <c r="D24" i="9"/>
  <c r="B26" i="9"/>
  <c r="C27" i="9"/>
  <c r="D28" i="9"/>
  <c r="B30" i="9"/>
  <c r="C31" i="9"/>
  <c r="D32" i="9"/>
  <c r="B34" i="9"/>
  <c r="C35" i="9"/>
  <c r="D36" i="9"/>
  <c r="B38" i="9"/>
  <c r="C39" i="9"/>
  <c r="D40" i="9"/>
  <c r="B42" i="9"/>
  <c r="C43" i="9"/>
  <c r="D44" i="9"/>
  <c r="B46" i="9"/>
  <c r="D47" i="9"/>
  <c r="C49" i="9"/>
  <c r="C51" i="9"/>
  <c r="B53" i="9"/>
  <c r="D54" i="9"/>
  <c r="D56" i="9"/>
  <c r="B64" i="9"/>
  <c r="B59" i="9"/>
  <c r="D59" i="9"/>
  <c r="B83" i="9"/>
  <c r="D83" i="9"/>
  <c r="C83" i="9"/>
  <c r="D135" i="9"/>
  <c r="C135" i="9"/>
  <c r="B135" i="9"/>
  <c r="D57" i="9"/>
  <c r="B57" i="9"/>
  <c r="D61" i="9"/>
  <c r="B61" i="9"/>
  <c r="D65" i="9"/>
  <c r="B65" i="9"/>
  <c r="D69" i="9"/>
  <c r="B69" i="9"/>
  <c r="D73" i="9"/>
  <c r="B73" i="9"/>
  <c r="D77" i="9"/>
  <c r="B77" i="9"/>
  <c r="D81" i="9"/>
  <c r="C81" i="9"/>
  <c r="B81" i="9"/>
  <c r="D85" i="9"/>
  <c r="C85" i="9"/>
  <c r="B85" i="9"/>
  <c r="D89" i="9"/>
  <c r="C89" i="9"/>
  <c r="B89" i="9"/>
  <c r="D93" i="9"/>
  <c r="C93" i="9"/>
  <c r="B93" i="9"/>
  <c r="D97" i="9"/>
  <c r="C97" i="9"/>
  <c r="B97" i="9"/>
  <c r="D101" i="9"/>
  <c r="C101" i="9"/>
  <c r="B101" i="9"/>
  <c r="D105" i="9"/>
  <c r="C105" i="9"/>
  <c r="B105" i="9"/>
  <c r="D109" i="9"/>
  <c r="C109" i="9"/>
  <c r="B109" i="9"/>
  <c r="D113" i="9"/>
  <c r="C113" i="9"/>
  <c r="B113" i="9"/>
  <c r="D117" i="9"/>
  <c r="C117" i="9"/>
  <c r="B117" i="9"/>
  <c r="D121" i="9"/>
  <c r="C121" i="9"/>
  <c r="B121" i="9"/>
  <c r="D125" i="9"/>
  <c r="C125" i="9"/>
  <c r="B125" i="9"/>
  <c r="B129" i="9"/>
  <c r="C129" i="9"/>
  <c r="D129" i="9"/>
  <c r="B133" i="9"/>
  <c r="D133" i="9"/>
  <c r="C133" i="9"/>
  <c r="B137" i="9"/>
  <c r="D137" i="9"/>
  <c r="C137" i="9"/>
  <c r="B141" i="9"/>
  <c r="D141" i="9"/>
  <c r="C141" i="9"/>
  <c r="B145" i="9"/>
  <c r="C145" i="9"/>
  <c r="D145" i="9"/>
  <c r="B149" i="9"/>
  <c r="D149" i="9"/>
  <c r="C149" i="9"/>
  <c r="B153" i="9"/>
  <c r="D153" i="9"/>
  <c r="C153" i="9"/>
  <c r="B157" i="9"/>
  <c r="D157" i="9"/>
  <c r="C157" i="9"/>
  <c r="B161" i="9"/>
  <c r="C161" i="9"/>
  <c r="D161" i="9"/>
  <c r="B165" i="9"/>
  <c r="D165" i="9"/>
  <c r="C165" i="9"/>
  <c r="B169" i="9"/>
  <c r="D169" i="9"/>
  <c r="C169" i="9"/>
  <c r="B173" i="9"/>
  <c r="C173" i="9"/>
  <c r="D173" i="9"/>
  <c r="B177" i="9"/>
  <c r="C177" i="9"/>
  <c r="D177" i="9"/>
  <c r="B181" i="9"/>
  <c r="C181" i="9"/>
  <c r="D181" i="9"/>
  <c r="B185" i="9"/>
  <c r="D185" i="9"/>
  <c r="C185" i="9"/>
  <c r="B189" i="9"/>
  <c r="D189" i="9"/>
  <c r="C189" i="9"/>
  <c r="B193" i="9"/>
  <c r="D193" i="9"/>
  <c r="C193" i="9"/>
  <c r="B197" i="9"/>
  <c r="D197" i="9"/>
  <c r="C197" i="9"/>
  <c r="B201" i="9"/>
  <c r="D201" i="9"/>
  <c r="C201" i="9"/>
  <c r="B205" i="9"/>
  <c r="D205" i="9"/>
  <c r="C205" i="9"/>
  <c r="B209" i="9"/>
  <c r="D209" i="9"/>
  <c r="C209" i="9"/>
  <c r="B213" i="9"/>
  <c r="D213" i="9"/>
  <c r="C213" i="9"/>
  <c r="B217" i="9"/>
  <c r="D217" i="9"/>
  <c r="C217" i="9"/>
  <c r="B221" i="9"/>
  <c r="D221" i="9"/>
  <c r="C221" i="9"/>
  <c r="B225" i="9"/>
  <c r="D225" i="9"/>
  <c r="C225" i="9"/>
  <c r="B229" i="9"/>
  <c r="D229" i="9"/>
  <c r="C229" i="9"/>
  <c r="B233" i="9"/>
  <c r="D233" i="9"/>
  <c r="C233" i="9"/>
  <c r="B237" i="9"/>
  <c r="D237" i="9"/>
  <c r="C237" i="9"/>
  <c r="B5" i="9"/>
  <c r="C6" i="9"/>
  <c r="B9" i="9"/>
  <c r="C10" i="9"/>
  <c r="B13" i="9"/>
  <c r="C14" i="9"/>
  <c r="B17" i="9"/>
  <c r="C18" i="9"/>
  <c r="B21" i="9"/>
  <c r="C22" i="9"/>
  <c r="B25" i="9"/>
  <c r="C26" i="9"/>
  <c r="B29" i="9"/>
  <c r="C30" i="9"/>
  <c r="B33" i="9"/>
  <c r="C34" i="9"/>
  <c r="B37" i="9"/>
  <c r="C38" i="9"/>
  <c r="B41" i="9"/>
  <c r="C42" i="9"/>
  <c r="B45" i="9"/>
  <c r="C46" i="9"/>
  <c r="B48" i="9"/>
  <c r="B50" i="9"/>
  <c r="D51" i="9"/>
  <c r="C53" i="9"/>
  <c r="C55" i="9"/>
  <c r="C57" i="9"/>
  <c r="B60" i="9"/>
  <c r="C65" i="9"/>
  <c r="B76" i="9"/>
  <c r="B63" i="9"/>
  <c r="D63" i="9"/>
  <c r="C63" i="9"/>
  <c r="B67" i="9"/>
  <c r="D67" i="9"/>
  <c r="C67" i="9"/>
  <c r="B75" i="9"/>
  <c r="D75" i="9"/>
  <c r="C75" i="9"/>
  <c r="B87" i="9"/>
  <c r="D87" i="9"/>
  <c r="C87" i="9"/>
  <c r="B99" i="9"/>
  <c r="D99" i="9"/>
  <c r="C99" i="9"/>
  <c r="B107" i="9"/>
  <c r="D107" i="9"/>
  <c r="C107" i="9"/>
  <c r="B119" i="9"/>
  <c r="D119" i="9"/>
  <c r="C119" i="9"/>
  <c r="D131" i="9"/>
  <c r="B131" i="9"/>
  <c r="C131" i="9"/>
  <c r="D147" i="9"/>
  <c r="B147" i="9"/>
  <c r="C147" i="9"/>
  <c r="D175" i="9"/>
  <c r="C175" i="9"/>
  <c r="B175" i="9"/>
  <c r="C62" i="9"/>
  <c r="B62" i="9"/>
  <c r="C66" i="9"/>
  <c r="B66" i="9"/>
  <c r="C70" i="9"/>
  <c r="B70" i="9"/>
  <c r="C74" i="9"/>
  <c r="B74" i="9"/>
  <c r="C78" i="9"/>
  <c r="B78" i="9"/>
  <c r="D82" i="9"/>
  <c r="C82" i="9"/>
  <c r="B82" i="9"/>
  <c r="D86" i="9"/>
  <c r="C86" i="9"/>
  <c r="B86" i="9"/>
  <c r="D90" i="9"/>
  <c r="C90" i="9"/>
  <c r="B90" i="9"/>
  <c r="D94" i="9"/>
  <c r="C94" i="9"/>
  <c r="B94" i="9"/>
  <c r="D98" i="9"/>
  <c r="C98" i="9"/>
  <c r="B98" i="9"/>
  <c r="D102" i="9"/>
  <c r="C102" i="9"/>
  <c r="B102" i="9"/>
  <c r="D106" i="9"/>
  <c r="C106" i="9"/>
  <c r="B106" i="9"/>
  <c r="D110" i="9"/>
  <c r="C110" i="9"/>
  <c r="B110" i="9"/>
  <c r="D114" i="9"/>
  <c r="C114" i="9"/>
  <c r="B114" i="9"/>
  <c r="D118" i="9"/>
  <c r="C118" i="9"/>
  <c r="B118" i="9"/>
  <c r="D122" i="9"/>
  <c r="C122" i="9"/>
  <c r="B122" i="9"/>
  <c r="C126" i="9"/>
  <c r="D126" i="9"/>
  <c r="B126" i="9"/>
  <c r="C130" i="9"/>
  <c r="D130" i="9"/>
  <c r="B130" i="9"/>
  <c r="C134" i="9"/>
  <c r="D134" i="9"/>
  <c r="B134" i="9"/>
  <c r="C138" i="9"/>
  <c r="B138" i="9"/>
  <c r="D138" i="9"/>
  <c r="C142" i="9"/>
  <c r="D142" i="9"/>
  <c r="B142" i="9"/>
  <c r="C146" i="9"/>
  <c r="D146" i="9"/>
  <c r="B146" i="9"/>
  <c r="C150" i="9"/>
  <c r="D150" i="9"/>
  <c r="B150" i="9"/>
  <c r="C154" i="9"/>
  <c r="B154" i="9"/>
  <c r="D154" i="9"/>
  <c r="C158" i="9"/>
  <c r="D158" i="9"/>
  <c r="B158" i="9"/>
  <c r="C162" i="9"/>
  <c r="D162" i="9"/>
  <c r="B162" i="9"/>
  <c r="C166" i="9"/>
  <c r="D166" i="9"/>
  <c r="B166" i="9"/>
  <c r="C170" i="9"/>
  <c r="D170" i="9"/>
  <c r="B170" i="9"/>
  <c r="C174" i="9"/>
  <c r="D174" i="9"/>
  <c r="B174" i="9"/>
  <c r="C178" i="9"/>
  <c r="D178" i="9"/>
  <c r="B178" i="9"/>
  <c r="C182" i="9"/>
  <c r="D182" i="9"/>
  <c r="B182" i="9"/>
  <c r="C186" i="9"/>
  <c r="D186" i="9"/>
  <c r="B186" i="9"/>
  <c r="C190" i="9"/>
  <c r="D190" i="9"/>
  <c r="B190" i="9"/>
  <c r="C194" i="9"/>
  <c r="D194" i="9"/>
  <c r="B194" i="9"/>
  <c r="C198" i="9"/>
  <c r="D198" i="9"/>
  <c r="B198" i="9"/>
  <c r="C202" i="9"/>
  <c r="B202" i="9"/>
  <c r="D202" i="9"/>
  <c r="C206" i="9"/>
  <c r="B206" i="9"/>
  <c r="D206" i="9"/>
  <c r="C210" i="9"/>
  <c r="B210" i="9"/>
  <c r="D210" i="9"/>
  <c r="C214" i="9"/>
  <c r="B214" i="9"/>
  <c r="D214" i="9"/>
  <c r="C218" i="9"/>
  <c r="B218" i="9"/>
  <c r="D218" i="9"/>
  <c r="C222" i="9"/>
  <c r="B222" i="9"/>
  <c r="D222" i="9"/>
  <c r="C226" i="9"/>
  <c r="B226" i="9"/>
  <c r="D226" i="9"/>
  <c r="C230" i="9"/>
  <c r="B230" i="9"/>
  <c r="D230" i="9"/>
  <c r="C234" i="9"/>
  <c r="B234" i="9"/>
  <c r="D234" i="9"/>
  <c r="C238" i="9"/>
  <c r="B238" i="9"/>
  <c r="D238" i="9"/>
  <c r="D48" i="9"/>
  <c r="B52" i="9"/>
  <c r="D55" i="9"/>
  <c r="B58" i="9"/>
  <c r="C61" i="9"/>
  <c r="D66" i="9"/>
  <c r="B72" i="9"/>
  <c r="C77" i="9"/>
  <c r="S35" i="1" l="1"/>
  <c r="S34" i="1"/>
  <c r="S33" i="1"/>
  <c r="S31" i="1"/>
  <c r="S32" i="1" s="1"/>
  <c r="S30" i="1"/>
  <c r="S28" i="1"/>
  <c r="S29" i="1" s="1"/>
  <c r="S26" i="1"/>
  <c r="S27" i="1" s="1"/>
  <c r="S24" i="1"/>
  <c r="S25" i="1" s="1"/>
  <c r="S22" i="1"/>
  <c r="S23" i="1" s="1"/>
  <c r="S20" i="1"/>
  <c r="S21" i="1" s="1"/>
  <c r="S18" i="1"/>
  <c r="S19" i="1" s="1"/>
  <c r="S16" i="1"/>
  <c r="S17" i="1" s="1"/>
  <c r="S15" i="1"/>
  <c r="S12" i="1"/>
  <c r="S13" i="1" s="1"/>
  <c r="S14" i="1" s="1"/>
  <c r="S11" i="1"/>
  <c r="S9" i="1"/>
  <c r="S10" i="1" s="1"/>
  <c r="S6" i="1"/>
  <c r="S7" i="1" s="1"/>
  <c r="S8" i="1" s="1"/>
  <c r="S5" i="1"/>
  <c r="E5" i="5" l="1"/>
  <c r="E4" i="5"/>
  <c r="E3" i="5"/>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S35" i="8"/>
  <c r="S34" i="8"/>
  <c r="S33" i="8"/>
  <c r="S32" i="8"/>
  <c r="S31" i="8"/>
  <c r="S30" i="8"/>
  <c r="S29" i="8"/>
  <c r="S28" i="8"/>
  <c r="S27" i="8"/>
  <c r="S26" i="8"/>
  <c r="S25" i="8"/>
  <c r="S24" i="8"/>
  <c r="S23" i="8"/>
  <c r="S22" i="8"/>
  <c r="S21" i="8"/>
  <c r="S20" i="8"/>
  <c r="S19" i="8"/>
  <c r="S18" i="8"/>
  <c r="S17" i="8"/>
  <c r="S16" i="8"/>
  <c r="S15" i="8"/>
  <c r="S14" i="8"/>
  <c r="S13" i="8"/>
  <c r="S12" i="8"/>
  <c r="S11" i="8"/>
  <c r="S10" i="8"/>
  <c r="S9" i="8"/>
  <c r="S8" i="8"/>
  <c r="S7" i="8"/>
  <c r="U34" i="8"/>
  <c r="U33" i="8"/>
  <c r="U32" i="8"/>
  <c r="U31" i="8"/>
  <c r="U30" i="8"/>
  <c r="U29" i="8"/>
  <c r="U28" i="8"/>
  <c r="U27" i="8"/>
  <c r="U26" i="8"/>
  <c r="U25" i="8"/>
  <c r="U24" i="8"/>
  <c r="U23" i="8"/>
  <c r="U22" i="8"/>
  <c r="U21" i="8"/>
  <c r="U20" i="8"/>
  <c r="U19" i="8"/>
  <c r="U18" i="8"/>
  <c r="U17" i="8"/>
  <c r="U16" i="8"/>
  <c r="U15" i="8"/>
  <c r="U14" i="8"/>
  <c r="U13" i="8"/>
  <c r="U35" i="8"/>
  <c r="T34" i="8"/>
  <c r="T33" i="8"/>
  <c r="T32" i="8"/>
  <c r="T31" i="8"/>
  <c r="T30" i="8"/>
  <c r="T29" i="8"/>
  <c r="T28" i="8"/>
  <c r="T27" i="8"/>
  <c r="T26" i="8"/>
  <c r="T25" i="8"/>
  <c r="T24" i="8"/>
  <c r="T23" i="8"/>
  <c r="T22" i="8"/>
  <c r="T21" i="8"/>
  <c r="T20" i="8"/>
  <c r="T19" i="8"/>
  <c r="T18" i="8"/>
  <c r="T17" i="8"/>
  <c r="T16" i="8"/>
  <c r="T15" i="8"/>
  <c r="T14" i="8"/>
  <c r="T13" i="8"/>
  <c r="T12" i="8"/>
  <c r="T11" i="8"/>
  <c r="T10" i="8"/>
  <c r="T9" i="8"/>
  <c r="T8" i="8"/>
  <c r="T7" i="8"/>
  <c r="T35" i="8"/>
  <c r="T5" i="8"/>
  <c r="Z5" i="8"/>
  <c r="Y5" i="8"/>
  <c r="X5" i="8"/>
  <c r="W5" i="8"/>
  <c r="W3" i="8"/>
  <c r="U5" i="8" s="1"/>
  <c r="F40" i="8"/>
  <c r="E40" i="8"/>
  <c r="F39" i="8"/>
  <c r="E39" i="8"/>
  <c r="F38" i="8"/>
  <c r="E38" i="8"/>
  <c r="H37" i="8"/>
  <c r="H38" i="8" s="1"/>
  <c r="F37" i="8"/>
  <c r="E37" i="8"/>
  <c r="F36" i="8"/>
  <c r="E36" i="8"/>
  <c r="H35" i="8"/>
  <c r="F35" i="8"/>
  <c r="E35" i="8"/>
  <c r="L34" i="8"/>
  <c r="J34" i="8"/>
  <c r="J35" i="8" s="1"/>
  <c r="L33" i="8"/>
  <c r="J33" i="8"/>
  <c r="L32" i="8"/>
  <c r="J32" i="8"/>
  <c r="L31" i="8"/>
  <c r="J31" i="8"/>
  <c r="L30" i="8"/>
  <c r="J30" i="8"/>
  <c r="L29" i="8"/>
  <c r="J29" i="8"/>
  <c r="L28" i="8"/>
  <c r="J28" i="8"/>
  <c r="L27" i="8"/>
  <c r="J27" i="8"/>
  <c r="L26" i="8"/>
  <c r="J26" i="8"/>
  <c r="L25" i="8"/>
  <c r="J25" i="8"/>
  <c r="L24" i="8"/>
  <c r="J24" i="8"/>
  <c r="L23" i="8"/>
  <c r="J23" i="8"/>
  <c r="L22" i="8"/>
  <c r="J22" i="8"/>
  <c r="L21" i="8"/>
  <c r="J21" i="8"/>
  <c r="L20" i="8"/>
  <c r="J20" i="8"/>
  <c r="L19" i="8"/>
  <c r="J19" i="8"/>
  <c r="L18" i="8"/>
  <c r="J18" i="8"/>
  <c r="L17" i="8"/>
  <c r="J17" i="8"/>
  <c r="L16" i="8"/>
  <c r="J16" i="8"/>
  <c r="L15" i="8"/>
  <c r="J15" i="8"/>
  <c r="L14" i="8"/>
  <c r="J14" i="8"/>
  <c r="L13" i="8"/>
  <c r="J13" i="8"/>
  <c r="L12" i="8"/>
  <c r="J12" i="8"/>
  <c r="L11" i="8"/>
  <c r="J11" i="8"/>
  <c r="L10" i="8"/>
  <c r="J10" i="8"/>
  <c r="L9" i="8"/>
  <c r="J9" i="8"/>
  <c r="L8" i="8"/>
  <c r="J8" i="8"/>
  <c r="L7" i="8"/>
  <c r="J7" i="8"/>
  <c r="L6" i="8"/>
  <c r="J6" i="8"/>
  <c r="M5" i="8"/>
  <c r="M6" i="8" s="1"/>
  <c r="M7" i="8" s="1"/>
  <c r="M8" i="8" s="1"/>
  <c r="M9" i="8" s="1"/>
  <c r="M10" i="8" s="1"/>
  <c r="M11" i="8" s="1"/>
  <c r="M12" i="8" s="1"/>
  <c r="M13" i="8" s="1"/>
  <c r="M14" i="8" s="1"/>
  <c r="M15" i="8" s="1"/>
  <c r="M16" i="8" s="1"/>
  <c r="M17" i="8" s="1"/>
  <c r="M18" i="8" s="1"/>
  <c r="M19" i="8" s="1"/>
  <c r="M20" i="8" s="1"/>
  <c r="M21" i="8" s="1"/>
  <c r="M22" i="8" s="1"/>
  <c r="M23" i="8" s="1"/>
  <c r="M24" i="8" s="1"/>
  <c r="M25" i="8" s="1"/>
  <c r="M26" i="8" s="1"/>
  <c r="M27" i="8" s="1"/>
  <c r="M28" i="8" s="1"/>
  <c r="M29" i="8" s="1"/>
  <c r="M30" i="8" s="1"/>
  <c r="M31" i="8" s="1"/>
  <c r="M32" i="8" s="1"/>
  <c r="M33" i="8" s="1"/>
  <c r="M34" i="8" s="1"/>
  <c r="M35" i="8" s="1"/>
  <c r="L5" i="8"/>
  <c r="J5" i="8"/>
  <c r="B5" i="8"/>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L4" i="8"/>
  <c r="J4" i="8"/>
  <c r="B4" i="8"/>
  <c r="V5" i="8" l="1"/>
  <c r="J36" i="8"/>
  <c r="I36" i="8" s="1"/>
  <c r="I35" i="8"/>
  <c r="M36" i="8"/>
  <c r="M37" i="8" s="1"/>
  <c r="M38" i="8" s="1"/>
  <c r="C35" i="8"/>
  <c r="H39" i="8"/>
  <c r="H63" i="1"/>
  <c r="H64" i="1" s="1"/>
  <c r="H65" i="1" s="1"/>
  <c r="H66" i="1" s="1"/>
  <c r="H67" i="1" s="1"/>
  <c r="H68" i="1" s="1"/>
  <c r="H69" i="1" s="1"/>
  <c r="H70" i="1" s="1"/>
  <c r="H71" i="1" s="1"/>
  <c r="H72" i="1" s="1"/>
  <c r="H73" i="1" s="1"/>
  <c r="H74" i="1" s="1"/>
  <c r="H75" i="1" s="1"/>
  <c r="J37" i="8" l="1"/>
  <c r="I37" i="8" s="1"/>
  <c r="M39" i="8"/>
  <c r="H40" i="8"/>
  <c r="M40" i="8" s="1"/>
  <c r="C36" i="8"/>
  <c r="J38" i="8"/>
  <c r="D35" i="8"/>
  <c r="C37" i="8" l="1"/>
  <c r="D36" i="8"/>
  <c r="I38" i="8"/>
  <c r="J39" i="8"/>
  <c r="I45" i="1"/>
  <c r="I44" i="1"/>
  <c r="I43" i="1"/>
  <c r="I42" i="1"/>
  <c r="I41" i="1"/>
  <c r="I40" i="1"/>
  <c r="I39" i="1"/>
  <c r="I38" i="1"/>
  <c r="I37" i="1"/>
  <c r="I36" i="1"/>
  <c r="I35" i="1"/>
  <c r="D37" i="8" l="1"/>
  <c r="T37" i="8" s="1"/>
  <c r="T36" i="8"/>
  <c r="S36" i="8" s="1"/>
  <c r="C38" i="8"/>
  <c r="J40" i="8"/>
  <c r="I40" i="8" s="1"/>
  <c r="I39" i="8"/>
  <c r="S37" i="8" l="1"/>
  <c r="C39" i="8"/>
  <c r="D38" i="8"/>
  <c r="D238" i="7"/>
  <c r="D237" i="7"/>
  <c r="D236" i="7"/>
  <c r="D235" i="7"/>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B51" i="7"/>
  <c r="A51" i="7"/>
  <c r="C50" i="7"/>
  <c r="C49" i="7"/>
  <c r="C48" i="7"/>
  <c r="C47" i="7"/>
  <c r="C46" i="7"/>
  <c r="C45" i="7"/>
  <c r="C44" i="7"/>
  <c r="C43" i="7"/>
  <c r="C42" i="7"/>
  <c r="C41" i="7"/>
  <c r="E40" i="7"/>
  <c r="F40" i="7" s="1"/>
  <c r="C40" i="7"/>
  <c r="E39" i="7"/>
  <c r="F39" i="7" s="1"/>
  <c r="C39" i="7"/>
  <c r="E38" i="7"/>
  <c r="F38" i="7" s="1"/>
  <c r="C38" i="7"/>
  <c r="E37" i="7"/>
  <c r="F37" i="7" s="1"/>
  <c r="C37" i="7"/>
  <c r="E36" i="7"/>
  <c r="F36" i="7" s="1"/>
  <c r="C36" i="7"/>
  <c r="E35" i="7"/>
  <c r="F35" i="7" s="1"/>
  <c r="C35" i="7"/>
  <c r="B35" i="7"/>
  <c r="A35" i="7"/>
  <c r="E34" i="7"/>
  <c r="F34" i="7" s="1"/>
  <c r="C34" i="7"/>
  <c r="B34" i="7"/>
  <c r="A34" i="7"/>
  <c r="E33" i="7"/>
  <c r="F33" i="7" s="1"/>
  <c r="C33" i="7"/>
  <c r="B33" i="7"/>
  <c r="A33" i="7"/>
  <c r="E32" i="7"/>
  <c r="F32" i="7" s="1"/>
  <c r="C32" i="7"/>
  <c r="B32" i="7"/>
  <c r="A32" i="7"/>
  <c r="E31" i="7"/>
  <c r="F31" i="7" s="1"/>
  <c r="C31" i="7"/>
  <c r="B31" i="7"/>
  <c r="A31" i="7"/>
  <c r="E30" i="7"/>
  <c r="F30" i="7" s="1"/>
  <c r="C30" i="7"/>
  <c r="B30" i="7"/>
  <c r="A30" i="7"/>
  <c r="E29" i="7"/>
  <c r="F29" i="7" s="1"/>
  <c r="C29" i="7"/>
  <c r="B29" i="7"/>
  <c r="A29" i="7"/>
  <c r="E28" i="7"/>
  <c r="F28" i="7" s="1"/>
  <c r="C28" i="7"/>
  <c r="B28" i="7"/>
  <c r="A28" i="7"/>
  <c r="E27" i="7"/>
  <c r="F27" i="7" s="1"/>
  <c r="C27" i="7"/>
  <c r="B27" i="7"/>
  <c r="A27" i="7"/>
  <c r="E26" i="7"/>
  <c r="F26" i="7" s="1"/>
  <c r="C26" i="7"/>
  <c r="B26" i="7"/>
  <c r="A26" i="7"/>
  <c r="E25" i="7"/>
  <c r="F25" i="7" s="1"/>
  <c r="C25" i="7"/>
  <c r="B25" i="7"/>
  <c r="A25" i="7"/>
  <c r="E24" i="7"/>
  <c r="F24" i="7" s="1"/>
  <c r="C24" i="7"/>
  <c r="B24" i="7"/>
  <c r="A24" i="7"/>
  <c r="E23" i="7"/>
  <c r="F23" i="7" s="1"/>
  <c r="C23" i="7"/>
  <c r="B23" i="7"/>
  <c r="A23" i="7"/>
  <c r="E22" i="7"/>
  <c r="F22" i="7" s="1"/>
  <c r="C22" i="7"/>
  <c r="B22" i="7"/>
  <c r="A22" i="7"/>
  <c r="E21" i="7"/>
  <c r="F21" i="7" s="1"/>
  <c r="C21" i="7"/>
  <c r="B21" i="7"/>
  <c r="A21" i="7"/>
  <c r="E20" i="7"/>
  <c r="F20" i="7" s="1"/>
  <c r="C20" i="7"/>
  <c r="B20" i="7"/>
  <c r="A20" i="7"/>
  <c r="E19" i="7"/>
  <c r="F19" i="7" s="1"/>
  <c r="C19" i="7"/>
  <c r="B19" i="7"/>
  <c r="A19" i="7"/>
  <c r="E18" i="7"/>
  <c r="F18" i="7" s="1"/>
  <c r="C18" i="7"/>
  <c r="B18" i="7"/>
  <c r="A18" i="7"/>
  <c r="E17" i="7"/>
  <c r="F17" i="7" s="1"/>
  <c r="C17" i="7"/>
  <c r="B17" i="7"/>
  <c r="A17" i="7"/>
  <c r="E16" i="7"/>
  <c r="F16" i="7" s="1"/>
  <c r="C16" i="7"/>
  <c r="B16" i="7"/>
  <c r="A16" i="7"/>
  <c r="E15" i="7"/>
  <c r="F15" i="7" s="1"/>
  <c r="C15" i="7"/>
  <c r="B15" i="7"/>
  <c r="A15" i="7"/>
  <c r="E14" i="7"/>
  <c r="F14" i="7" s="1"/>
  <c r="C14" i="7"/>
  <c r="B14" i="7"/>
  <c r="A14" i="7"/>
  <c r="E13" i="7"/>
  <c r="F13" i="7" s="1"/>
  <c r="C13" i="7"/>
  <c r="B13" i="7"/>
  <c r="A13" i="7"/>
  <c r="E12" i="7"/>
  <c r="F12" i="7" s="1"/>
  <c r="C12" i="7"/>
  <c r="B12" i="7"/>
  <c r="A12" i="7"/>
  <c r="E11" i="7"/>
  <c r="F11" i="7" s="1"/>
  <c r="C11" i="7"/>
  <c r="B11" i="7"/>
  <c r="A11" i="7"/>
  <c r="E10" i="7"/>
  <c r="F10" i="7" s="1"/>
  <c r="C10" i="7"/>
  <c r="B10" i="7"/>
  <c r="A10" i="7"/>
  <c r="E9" i="7"/>
  <c r="F9" i="7" s="1"/>
  <c r="C9" i="7"/>
  <c r="B9" i="7"/>
  <c r="A9" i="7"/>
  <c r="E8" i="7"/>
  <c r="F8" i="7" s="1"/>
  <c r="C8" i="7"/>
  <c r="B8" i="7"/>
  <c r="A8" i="7"/>
  <c r="E7" i="7"/>
  <c r="F7" i="7" s="1"/>
  <c r="C7" i="7"/>
  <c r="B7" i="7"/>
  <c r="A7" i="7"/>
  <c r="E6" i="7"/>
  <c r="F6" i="7" s="1"/>
  <c r="C6" i="7"/>
  <c r="B6" i="7"/>
  <c r="A6" i="7"/>
  <c r="E5" i="7"/>
  <c r="F5" i="7" s="1"/>
  <c r="C5" i="7"/>
  <c r="B5" i="7"/>
  <c r="A5" i="7"/>
  <c r="E4" i="7"/>
  <c r="F4" i="7" s="1"/>
  <c r="C4" i="7"/>
  <c r="B4" i="7"/>
  <c r="A4" i="7"/>
  <c r="N3" i="2"/>
  <c r="N4" i="2"/>
  <c r="O9" i="2"/>
  <c r="O6" i="2"/>
  <c r="O5" i="2"/>
  <c r="O4" i="2"/>
  <c r="O3" i="2"/>
  <c r="M13" i="2"/>
  <c r="M7" i="2"/>
  <c r="M6" i="2"/>
  <c r="M5" i="2"/>
  <c r="M4" i="2"/>
  <c r="N4" i="6"/>
  <c r="M4" i="6"/>
  <c r="C35" i="1"/>
  <c r="D35" i="1" s="1"/>
  <c r="G12" i="2"/>
  <c r="G11" i="2"/>
  <c r="G10" i="2"/>
  <c r="I12" i="2"/>
  <c r="I10" i="2"/>
  <c r="I11" i="2"/>
  <c r="C16" i="3"/>
  <c r="D16" i="3" s="1"/>
  <c r="C15" i="3"/>
  <c r="D15" i="3" s="1"/>
  <c r="O6" i="3"/>
  <c r="O7" i="3" s="1"/>
  <c r="O8" i="3" s="1"/>
  <c r="O9" i="3" s="1"/>
  <c r="O10" i="3" s="1"/>
  <c r="O11" i="3" s="1"/>
  <c r="O12" i="3" s="1"/>
  <c r="O13" i="3" s="1"/>
  <c r="O14" i="3" s="1"/>
  <c r="O15" i="3" s="1"/>
  <c r="N6" i="3"/>
  <c r="N7" i="3" s="1"/>
  <c r="N8" i="3" s="1"/>
  <c r="N9" i="3" s="1"/>
  <c r="N10" i="3" s="1"/>
  <c r="N11" i="3" s="1"/>
  <c r="N12" i="3" s="1"/>
  <c r="N13" i="3" s="1"/>
  <c r="N14" i="3" s="1"/>
  <c r="N15" i="3" s="1"/>
  <c r="N5" i="3"/>
  <c r="O5" i="3"/>
  <c r="O4" i="3"/>
  <c r="N4" i="3"/>
  <c r="B4" i="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H37" i="1"/>
  <c r="H38" i="1" s="1"/>
  <c r="H39" i="1" s="1"/>
  <c r="H40" i="1" s="1"/>
  <c r="H41" i="1" s="1"/>
  <c r="H42" i="1" s="1"/>
  <c r="H43" i="1" s="1"/>
  <c r="H44" i="1" s="1"/>
  <c r="H45" i="1" s="1"/>
  <c r="H46" i="1" s="1"/>
  <c r="H35" i="1"/>
  <c r="M5" i="1"/>
  <c r="M6" i="1" s="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4" i="1"/>
  <c r="L5" i="1"/>
  <c r="J34" i="1"/>
  <c r="J35" i="1" s="1"/>
  <c r="J36" i="1" s="1"/>
  <c r="J37" i="1" s="1"/>
  <c r="J38" i="1" s="1"/>
  <c r="J39" i="1" s="1"/>
  <c r="J40" i="1" s="1"/>
  <c r="J41" i="1" s="1"/>
  <c r="J42" i="1" s="1"/>
  <c r="J43" i="1" s="1"/>
  <c r="J44" i="1" s="1"/>
  <c r="J45" i="1" s="1"/>
  <c r="J46" i="1" s="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D39" i="8" l="1"/>
  <c r="T39" i="8" s="1"/>
  <c r="C40" i="8"/>
  <c r="T38" i="8"/>
  <c r="S38" i="8" s="1"/>
  <c r="J47" i="1"/>
  <c r="I46" i="1"/>
  <c r="E42" i="7"/>
  <c r="F42" i="7" s="1"/>
  <c r="E44" i="7"/>
  <c r="F44" i="7" s="1"/>
  <c r="E46" i="7"/>
  <c r="F46" i="7" s="1"/>
  <c r="E41" i="7"/>
  <c r="F41" i="7" s="1"/>
  <c r="E43" i="7"/>
  <c r="F43" i="7" s="1"/>
  <c r="E45" i="7"/>
  <c r="F45" i="7" s="1"/>
  <c r="E47" i="7"/>
  <c r="F47" i="7" s="1"/>
  <c r="N5" i="2"/>
  <c r="N7" i="2"/>
  <c r="N6" i="2"/>
  <c r="M36" i="1"/>
  <c r="F35" i="1"/>
  <c r="E35" i="1"/>
  <c r="C17" i="3"/>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H47" i="1"/>
  <c r="H48" i="1" s="1"/>
  <c r="H49" i="1" s="1"/>
  <c r="H50" i="1" s="1"/>
  <c r="H51" i="1" s="1"/>
  <c r="H52" i="1" s="1"/>
  <c r="H53" i="1" s="1"/>
  <c r="H54" i="1" s="1"/>
  <c r="H55" i="1" s="1"/>
  <c r="H56" i="1" s="1"/>
  <c r="H57" i="1" s="1"/>
  <c r="H58" i="1" s="1"/>
  <c r="H59" i="1" s="1"/>
  <c r="H60" i="1" s="1"/>
  <c r="H61" i="1" s="1"/>
  <c r="H62" i="1" s="1"/>
  <c r="M37" i="1"/>
  <c r="G35" i="7" l="1"/>
  <c r="S39" i="8"/>
  <c r="D40" i="8"/>
  <c r="T40" i="8" s="1"/>
  <c r="S40" i="8" s="1"/>
  <c r="C36" i="1"/>
  <c r="J48" i="1"/>
  <c r="I47" i="1"/>
  <c r="M38" i="1"/>
  <c r="E37" i="1"/>
  <c r="F37" i="1"/>
  <c r="F36" i="1"/>
  <c r="E36" i="1"/>
  <c r="D17" i="3"/>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G36" i="7" l="1"/>
  <c r="G37" i="7"/>
  <c r="A36" i="7"/>
  <c r="D36" i="1"/>
  <c r="B36" i="7" s="1"/>
  <c r="C37" i="1"/>
  <c r="H76" i="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J49" i="1"/>
  <c r="I48" i="1"/>
  <c r="E48" i="7"/>
  <c r="F48" i="7" s="1"/>
  <c r="M39" i="1"/>
  <c r="E38" i="1"/>
  <c r="F38" i="1"/>
  <c r="G38" i="7" l="1"/>
  <c r="C38" i="1"/>
  <c r="C39" i="1" s="1"/>
  <c r="T36" i="1"/>
  <c r="D37" i="1"/>
  <c r="B37" i="7" s="1"/>
  <c r="A37" i="7"/>
  <c r="H124" i="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J50" i="1"/>
  <c r="I49" i="1"/>
  <c r="E49" i="7"/>
  <c r="F49" i="7" s="1"/>
  <c r="M40" i="1"/>
  <c r="F39" i="1"/>
  <c r="E39" i="1"/>
  <c r="G39" i="7" l="1"/>
  <c r="H156" i="1"/>
  <c r="H157" i="1" s="1"/>
  <c r="H158" i="1" s="1"/>
  <c r="H159" i="1" s="1"/>
  <c r="H160" i="1" s="1"/>
  <c r="H161" i="1" s="1"/>
  <c r="H162" i="1" s="1"/>
  <c r="H163" i="1" s="1"/>
  <c r="H164" i="1" s="1"/>
  <c r="H165" i="1" s="1"/>
  <c r="H166" i="1" s="1"/>
  <c r="H167" i="1" s="1"/>
  <c r="S36" i="1"/>
  <c r="U36" i="1"/>
  <c r="T37" i="1"/>
  <c r="A39" i="7"/>
  <c r="A38" i="7"/>
  <c r="D38" i="1"/>
  <c r="D39" i="1" s="1"/>
  <c r="T39" i="1" s="1"/>
  <c r="E50" i="7"/>
  <c r="F50" i="7" s="1"/>
  <c r="J51" i="1"/>
  <c r="I50" i="1"/>
  <c r="L229" i="1"/>
  <c r="J229" i="1" s="1"/>
  <c r="I229" i="1" s="1"/>
  <c r="C40" i="1"/>
  <c r="M41" i="1"/>
  <c r="F40" i="1"/>
  <c r="E40" i="1"/>
  <c r="H168" i="1" l="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T38" i="1"/>
  <c r="S37" i="1"/>
  <c r="U37" i="1"/>
  <c r="A40" i="7"/>
  <c r="G40" i="7"/>
  <c r="B38" i="7"/>
  <c r="E229" i="7"/>
  <c r="F229" i="7" s="1"/>
  <c r="L230" i="1"/>
  <c r="J230" i="1" s="1"/>
  <c r="D40" i="1"/>
  <c r="T40" i="1" s="1"/>
  <c r="C41" i="1"/>
  <c r="B39" i="7"/>
  <c r="M42" i="1"/>
  <c r="E41" i="1"/>
  <c r="F41" i="1"/>
  <c r="S38" i="1" l="1"/>
  <c r="U38" i="1"/>
  <c r="U39" i="1"/>
  <c r="S40" i="1"/>
  <c r="U40" i="1"/>
  <c r="G41" i="7"/>
  <c r="S39" i="1"/>
  <c r="E230" i="7"/>
  <c r="F230" i="7" s="1"/>
  <c r="I230" i="1"/>
  <c r="H232" i="1"/>
  <c r="L231" i="1"/>
  <c r="J231" i="1" s="1"/>
  <c r="C42" i="1"/>
  <c r="A41" i="7"/>
  <c r="D41" i="1"/>
  <c r="T41" i="1" s="1"/>
  <c r="B40" i="7"/>
  <c r="E42" i="1"/>
  <c r="F42" i="1"/>
  <c r="M43" i="1"/>
  <c r="G42" i="7" l="1"/>
  <c r="S41" i="1"/>
  <c r="U41" i="1"/>
  <c r="A42" i="7"/>
  <c r="E231" i="7"/>
  <c r="F231" i="7" s="1"/>
  <c r="I231" i="1"/>
  <c r="D42" i="1"/>
  <c r="B42" i="7" s="1"/>
  <c r="H233" i="1"/>
  <c r="L232" i="1"/>
  <c r="J232" i="1" s="1"/>
  <c r="B41" i="7"/>
  <c r="C43" i="1"/>
  <c r="F43" i="1"/>
  <c r="E43" i="1"/>
  <c r="M44" i="1"/>
  <c r="T42" i="1" l="1"/>
  <c r="A43" i="7"/>
  <c r="G43" i="7"/>
  <c r="E232" i="7"/>
  <c r="F232" i="7" s="1"/>
  <c r="I232" i="1"/>
  <c r="H234" i="1"/>
  <c r="L233" i="1"/>
  <c r="J233" i="1" s="1"/>
  <c r="C44" i="1"/>
  <c r="D43" i="1"/>
  <c r="T43" i="1" s="1"/>
  <c r="F44" i="1"/>
  <c r="E44" i="1"/>
  <c r="M45" i="1"/>
  <c r="G44" i="7" l="1"/>
  <c r="S43" i="1"/>
  <c r="U43" i="1"/>
  <c r="A44" i="7"/>
  <c r="S42" i="1"/>
  <c r="E6" i="5" s="1"/>
  <c r="U42" i="1"/>
  <c r="E233" i="7"/>
  <c r="F233" i="7" s="1"/>
  <c r="I233" i="1"/>
  <c r="D44" i="1"/>
  <c r="B44" i="7" s="1"/>
  <c r="H235" i="1"/>
  <c r="L234" i="1"/>
  <c r="J234" i="1" s="1"/>
  <c r="C45" i="1"/>
  <c r="B43" i="7"/>
  <c r="E45" i="1"/>
  <c r="F45" i="1"/>
  <c r="M46" i="1"/>
  <c r="T44" i="1" l="1"/>
  <c r="G45" i="7"/>
  <c r="E234" i="7"/>
  <c r="F234" i="7" s="1"/>
  <c r="I234" i="1"/>
  <c r="C46" i="1"/>
  <c r="D45" i="1"/>
  <c r="T45" i="1" s="1"/>
  <c r="H236" i="1"/>
  <c r="L235" i="1"/>
  <c r="J235" i="1" s="1"/>
  <c r="E235" i="7" s="1"/>
  <c r="F235" i="7" s="1"/>
  <c r="A45" i="7"/>
  <c r="E46" i="1"/>
  <c r="F46" i="1"/>
  <c r="M47" i="1"/>
  <c r="G46" i="7" l="1"/>
  <c r="S45" i="1"/>
  <c r="U45" i="1"/>
  <c r="A46" i="7"/>
  <c r="S44" i="1"/>
  <c r="U44" i="1"/>
  <c r="C47" i="1"/>
  <c r="D46" i="1"/>
  <c r="B46" i="7" s="1"/>
  <c r="B45" i="7"/>
  <c r="H237" i="1"/>
  <c r="L236" i="1"/>
  <c r="J236" i="1" s="1"/>
  <c r="E236" i="7" s="1"/>
  <c r="F236" i="7" s="1"/>
  <c r="F47" i="1"/>
  <c r="E47" i="1"/>
  <c r="M48" i="1"/>
  <c r="T46" i="1" l="1"/>
  <c r="A47" i="7"/>
  <c r="G47" i="7"/>
  <c r="C48" i="1"/>
  <c r="D47" i="1"/>
  <c r="T47" i="1" s="1"/>
  <c r="H238" i="1"/>
  <c r="L238" i="1" s="1"/>
  <c r="L237" i="1"/>
  <c r="J237" i="1" s="1"/>
  <c r="E237" i="7" s="1"/>
  <c r="F237" i="7" s="1"/>
  <c r="F48" i="1"/>
  <c r="E48" i="1"/>
  <c r="M49" i="1"/>
  <c r="G48" i="7" l="1"/>
  <c r="S47" i="1"/>
  <c r="U47" i="1"/>
  <c r="A48" i="7"/>
  <c r="S46" i="1"/>
  <c r="U46" i="1"/>
  <c r="C49" i="1"/>
  <c r="D48" i="1"/>
  <c r="B48" i="7" s="1"/>
  <c r="B47" i="7"/>
  <c r="J238" i="1"/>
  <c r="E238" i="7" s="1"/>
  <c r="F238" i="7" s="1"/>
  <c r="F49" i="1"/>
  <c r="E49" i="1"/>
  <c r="M50" i="1"/>
  <c r="G49" i="7" l="1"/>
  <c r="T48" i="1"/>
  <c r="A49" i="7"/>
  <c r="D49" i="1"/>
  <c r="T49" i="1" s="1"/>
  <c r="C50" i="1"/>
  <c r="E50" i="1"/>
  <c r="F50" i="1"/>
  <c r="M51" i="1"/>
  <c r="S49" i="1" l="1"/>
  <c r="U49" i="1"/>
  <c r="G50" i="7"/>
  <c r="A50" i="7"/>
  <c r="S48" i="1"/>
  <c r="U48" i="1"/>
  <c r="D50" i="1"/>
  <c r="B50" i="7" s="1"/>
  <c r="B49" i="7"/>
  <c r="F51" i="1"/>
  <c r="E51" i="1"/>
  <c r="M52" i="1"/>
  <c r="G51" i="7" l="1"/>
  <c r="T50" i="1"/>
  <c r="C52" i="1"/>
  <c r="F52" i="1"/>
  <c r="E52" i="1"/>
  <c r="M53" i="1"/>
  <c r="G52" i="7" l="1"/>
  <c r="D52" i="1"/>
  <c r="T52" i="1" s="1"/>
  <c r="S51" i="1"/>
  <c r="S50" i="1"/>
  <c r="U51" i="1"/>
  <c r="U50" i="1"/>
  <c r="A52" i="7"/>
  <c r="C53" i="1"/>
  <c r="E53" i="1"/>
  <c r="F53" i="1"/>
  <c r="M54" i="1"/>
  <c r="B52" i="7" l="1"/>
  <c r="S52" i="1"/>
  <c r="U52" i="1"/>
  <c r="D53" i="1"/>
  <c r="T53" i="1" s="1"/>
  <c r="G53" i="7"/>
  <c r="A53" i="7"/>
  <c r="C54" i="1"/>
  <c r="E54" i="1"/>
  <c r="F54" i="1"/>
  <c r="M55" i="1"/>
  <c r="G54" i="7" l="1"/>
  <c r="S53" i="1"/>
  <c r="U53" i="1"/>
  <c r="B53" i="7"/>
  <c r="D54" i="1"/>
  <c r="T54" i="1" s="1"/>
  <c r="A54" i="7"/>
  <c r="C55" i="1"/>
  <c r="F55" i="1"/>
  <c r="E55" i="1"/>
  <c r="M56" i="1"/>
  <c r="B54" i="7" l="1"/>
  <c r="S54" i="1"/>
  <c r="U54" i="1"/>
  <c r="D55" i="1"/>
  <c r="T55" i="1" s="1"/>
  <c r="G55" i="7"/>
  <c r="C56" i="1"/>
  <c r="A55" i="7"/>
  <c r="F56" i="1"/>
  <c r="E56" i="1"/>
  <c r="M57" i="1"/>
  <c r="G56" i="7" l="1"/>
  <c r="S55" i="1"/>
  <c r="U55" i="1"/>
  <c r="D56" i="1"/>
  <c r="T56" i="1" s="1"/>
  <c r="B55" i="7"/>
  <c r="A56" i="7"/>
  <c r="C57" i="1"/>
  <c r="E57" i="1"/>
  <c r="F57" i="1"/>
  <c r="M58" i="1"/>
  <c r="S56" i="1" l="1"/>
  <c r="U56" i="1"/>
  <c r="G57" i="7"/>
  <c r="B56" i="7"/>
  <c r="A57" i="7"/>
  <c r="D57" i="1"/>
  <c r="B57" i="7" s="1"/>
  <c r="C58" i="1"/>
  <c r="E58" i="1"/>
  <c r="F58" i="1"/>
  <c r="M59" i="1"/>
  <c r="A58" i="7" l="1"/>
  <c r="T57" i="1"/>
  <c r="G58" i="7"/>
  <c r="D58" i="1"/>
  <c r="B58" i="7" s="1"/>
  <c r="C59" i="1"/>
  <c r="F59" i="1"/>
  <c r="E59" i="1"/>
  <c r="M60" i="1"/>
  <c r="G59" i="7" l="1"/>
  <c r="S57" i="1"/>
  <c r="U57" i="1"/>
  <c r="A59" i="7"/>
  <c r="T58" i="1"/>
  <c r="D59" i="1"/>
  <c r="B59" i="7" s="1"/>
  <c r="C60" i="1"/>
  <c r="F60" i="1"/>
  <c r="E60" i="1"/>
  <c r="M61" i="1"/>
  <c r="T59" i="1" l="1"/>
  <c r="U59" i="1" s="1"/>
  <c r="A60" i="7"/>
  <c r="G60" i="7"/>
  <c r="S58" i="1"/>
  <c r="U58" i="1"/>
  <c r="D60" i="1"/>
  <c r="B60" i="7" s="1"/>
  <c r="C61" i="1"/>
  <c r="F61" i="1"/>
  <c r="E61" i="1"/>
  <c r="M62" i="1"/>
  <c r="S59" i="1" l="1"/>
  <c r="G61" i="7"/>
  <c r="A61" i="7"/>
  <c r="T60" i="1"/>
  <c r="D61" i="1"/>
  <c r="T61" i="1" s="1"/>
  <c r="C62" i="1"/>
  <c r="E62" i="1"/>
  <c r="F62" i="1"/>
  <c r="M63" i="1"/>
  <c r="G62" i="7" l="1"/>
  <c r="S61" i="1"/>
  <c r="U61" i="1"/>
  <c r="S60" i="1"/>
  <c r="U60" i="1"/>
  <c r="A62" i="7"/>
  <c r="D62" i="1"/>
  <c r="B62" i="7" s="1"/>
  <c r="B61" i="7"/>
  <c r="C63" i="1"/>
  <c r="F63" i="1"/>
  <c r="E63" i="1"/>
  <c r="M64" i="1"/>
  <c r="G63" i="7" l="1"/>
  <c r="T62" i="1"/>
  <c r="D63" i="1"/>
  <c r="B63" i="7" s="1"/>
  <c r="A63" i="7"/>
  <c r="C64" i="1"/>
  <c r="F64" i="1"/>
  <c r="E64" i="1"/>
  <c r="M65" i="1"/>
  <c r="G64" i="7" l="1"/>
  <c r="S62" i="1"/>
  <c r="U62" i="1"/>
  <c r="T63" i="1"/>
  <c r="D64" i="1"/>
  <c r="B64" i="7" s="1"/>
  <c r="A64" i="7"/>
  <c r="C65" i="1"/>
  <c r="E65" i="1"/>
  <c r="F65" i="1"/>
  <c r="M66" i="1"/>
  <c r="S63" i="1" l="1"/>
  <c r="U63" i="1"/>
  <c r="G65" i="7"/>
  <c r="T64" i="1"/>
  <c r="A65" i="7"/>
  <c r="C66" i="1"/>
  <c r="D65" i="1"/>
  <c r="B65" i="7" s="1"/>
  <c r="E66" i="1"/>
  <c r="F66" i="1"/>
  <c r="M67" i="1"/>
  <c r="G66" i="7" l="1"/>
  <c r="S64" i="1"/>
  <c r="U64" i="1"/>
  <c r="A66" i="7"/>
  <c r="T65" i="1"/>
  <c r="C67" i="1"/>
  <c r="D66" i="1"/>
  <c r="B66" i="7" s="1"/>
  <c r="F67" i="1"/>
  <c r="E67" i="1"/>
  <c r="G67" i="7" s="1"/>
  <c r="M68" i="1"/>
  <c r="T66" i="1" l="1"/>
  <c r="A67" i="7"/>
  <c r="S65" i="1"/>
  <c r="U65" i="1"/>
  <c r="D67" i="1"/>
  <c r="B67" i="7" s="1"/>
  <c r="C68" i="1"/>
  <c r="F68" i="1"/>
  <c r="E68" i="1"/>
  <c r="M69" i="1"/>
  <c r="G68" i="7" l="1"/>
  <c r="A68" i="7"/>
  <c r="T67" i="1"/>
  <c r="S66" i="1"/>
  <c r="U66" i="1"/>
  <c r="C69" i="1"/>
  <c r="D68" i="1"/>
  <c r="T68" i="1" s="1"/>
  <c r="E69" i="1"/>
  <c r="F69" i="1"/>
  <c r="M70" i="1"/>
  <c r="G69" i="7" l="1"/>
  <c r="S68" i="1"/>
  <c r="U68" i="1"/>
  <c r="S67" i="1"/>
  <c r="U67" i="1"/>
  <c r="A69" i="7"/>
  <c r="D69" i="1"/>
  <c r="B69" i="7" s="1"/>
  <c r="B68" i="7"/>
  <c r="C70" i="1"/>
  <c r="E70" i="1"/>
  <c r="F70" i="1"/>
  <c r="M71" i="1"/>
  <c r="G70" i="7" l="1"/>
  <c r="T69" i="1"/>
  <c r="A70" i="7"/>
  <c r="C71" i="1"/>
  <c r="D70" i="1"/>
  <c r="T70" i="1" s="1"/>
  <c r="F71" i="1"/>
  <c r="E71" i="1"/>
  <c r="M72" i="1"/>
  <c r="S70" i="1" l="1"/>
  <c r="U70" i="1"/>
  <c r="A71" i="7"/>
  <c r="G71" i="7"/>
  <c r="S69" i="1"/>
  <c r="U69" i="1"/>
  <c r="D71" i="1"/>
  <c r="B71" i="7" s="1"/>
  <c r="B70" i="7"/>
  <c r="C72" i="1"/>
  <c r="F72" i="1"/>
  <c r="E72" i="1"/>
  <c r="M73" i="1"/>
  <c r="G72" i="7" l="1"/>
  <c r="T71" i="1"/>
  <c r="A72" i="7"/>
  <c r="D72" i="1"/>
  <c r="B72" i="7" s="1"/>
  <c r="C73" i="1"/>
  <c r="F73" i="1"/>
  <c r="E73" i="1"/>
  <c r="M74" i="1"/>
  <c r="G73" i="7" l="1"/>
  <c r="T72" i="1"/>
  <c r="S71" i="1"/>
  <c r="U71" i="1"/>
  <c r="D73" i="1"/>
  <c r="B73" i="7" s="1"/>
  <c r="A73" i="7"/>
  <c r="C74" i="1"/>
  <c r="E74" i="1"/>
  <c r="F74" i="1"/>
  <c r="M75" i="1"/>
  <c r="G74" i="7" l="1"/>
  <c r="T73" i="1"/>
  <c r="S72" i="1"/>
  <c r="U72" i="1"/>
  <c r="D74" i="1"/>
  <c r="B74" i="7" s="1"/>
  <c r="A74" i="7"/>
  <c r="C75" i="1"/>
  <c r="F75" i="1"/>
  <c r="E75" i="1"/>
  <c r="G75" i="7" s="1"/>
  <c r="M76" i="1"/>
  <c r="A75" i="7" l="1"/>
  <c r="S73" i="1"/>
  <c r="U73" i="1"/>
  <c r="T74" i="1"/>
  <c r="D75" i="1"/>
  <c r="B75" i="7" s="1"/>
  <c r="C76" i="1"/>
  <c r="F76" i="1"/>
  <c r="E76" i="1"/>
  <c r="M77" i="1"/>
  <c r="T75" i="1" l="1"/>
  <c r="G76" i="7"/>
  <c r="S74" i="1"/>
  <c r="U74" i="1"/>
  <c r="D76" i="1"/>
  <c r="T76" i="1" s="1"/>
  <c r="A76" i="7"/>
  <c r="C77" i="1"/>
  <c r="E77" i="1"/>
  <c r="F77" i="1"/>
  <c r="M78" i="1"/>
  <c r="S76" i="1" l="1"/>
  <c r="U76" i="1"/>
  <c r="A77" i="7"/>
  <c r="S75" i="1"/>
  <c r="U75" i="1"/>
  <c r="G77" i="7"/>
  <c r="D77" i="1"/>
  <c r="B77" i="7" s="1"/>
  <c r="B76" i="7"/>
  <c r="C78" i="1"/>
  <c r="E78" i="1"/>
  <c r="F78" i="1"/>
  <c r="M79" i="1"/>
  <c r="T77" i="1" l="1"/>
  <c r="G78" i="7"/>
  <c r="A78" i="7"/>
  <c r="D78" i="1"/>
  <c r="B78" i="7" s="1"/>
  <c r="C79" i="1"/>
  <c r="F79" i="1"/>
  <c r="E79" i="1"/>
  <c r="M80" i="1"/>
  <c r="G79" i="7" l="1"/>
  <c r="T78" i="1"/>
  <c r="A79" i="7"/>
  <c r="S77" i="1"/>
  <c r="U77" i="1"/>
  <c r="D79" i="1"/>
  <c r="B79" i="7" s="1"/>
  <c r="C80" i="1"/>
  <c r="F80" i="1"/>
  <c r="E80" i="1"/>
  <c r="M81" i="1"/>
  <c r="T79" i="1" l="1"/>
  <c r="U79" i="1" s="1"/>
  <c r="G80" i="7"/>
  <c r="A80" i="7"/>
  <c r="S78" i="1"/>
  <c r="U78" i="1"/>
  <c r="D80" i="1"/>
  <c r="B80" i="7" s="1"/>
  <c r="C81" i="1"/>
  <c r="E81" i="1"/>
  <c r="F81" i="1"/>
  <c r="M82" i="1"/>
  <c r="S79" i="1" l="1"/>
  <c r="G81" i="7"/>
  <c r="T80" i="1"/>
  <c r="D81" i="1"/>
  <c r="B81" i="7" s="1"/>
  <c r="A81" i="7"/>
  <c r="C82" i="1"/>
  <c r="E82" i="1"/>
  <c r="F82" i="1"/>
  <c r="M83" i="1"/>
  <c r="G82" i="7" l="1"/>
  <c r="T81" i="1"/>
  <c r="A82" i="7"/>
  <c r="S80" i="1"/>
  <c r="U80" i="1"/>
  <c r="D82" i="1"/>
  <c r="T82" i="1" s="1"/>
  <c r="C83" i="1"/>
  <c r="F83" i="1"/>
  <c r="E83" i="1"/>
  <c r="M84" i="1"/>
  <c r="G83" i="7" l="1"/>
  <c r="S82" i="1"/>
  <c r="U82" i="1"/>
  <c r="A83" i="7"/>
  <c r="S81" i="1"/>
  <c r="U81" i="1"/>
  <c r="C84" i="1"/>
  <c r="D83" i="1"/>
  <c r="B83" i="7" s="1"/>
  <c r="B82" i="7"/>
  <c r="F84" i="1"/>
  <c r="E84" i="1"/>
  <c r="M85" i="1"/>
  <c r="G84" i="7" l="1"/>
  <c r="T83" i="1"/>
  <c r="D84" i="1"/>
  <c r="B84" i="7" s="1"/>
  <c r="A84" i="7"/>
  <c r="C85" i="1"/>
  <c r="E85" i="1"/>
  <c r="F85" i="1"/>
  <c r="M86" i="1"/>
  <c r="G85" i="7" l="1"/>
  <c r="T84" i="1"/>
  <c r="S83" i="1"/>
  <c r="U83" i="1"/>
  <c r="D85" i="1"/>
  <c r="B85" i="7" s="1"/>
  <c r="A85" i="7"/>
  <c r="C86" i="1"/>
  <c r="E86" i="1"/>
  <c r="F86" i="1"/>
  <c r="M87" i="1"/>
  <c r="T85" i="1" l="1"/>
  <c r="S85" i="1" s="1"/>
  <c r="G86" i="7"/>
  <c r="A86" i="7"/>
  <c r="S84" i="1"/>
  <c r="U84" i="1"/>
  <c r="D86" i="1"/>
  <c r="B86" i="7" s="1"/>
  <c r="C87" i="1"/>
  <c r="F87" i="1"/>
  <c r="E87" i="1"/>
  <c r="M88" i="1"/>
  <c r="G87" i="7" l="1"/>
  <c r="U85" i="1"/>
  <c r="A87" i="7"/>
  <c r="T86" i="1"/>
  <c r="C88" i="1"/>
  <c r="D87" i="1"/>
  <c r="B87" i="7" s="1"/>
  <c r="F88" i="1"/>
  <c r="E88" i="1"/>
  <c r="G88" i="7" s="1"/>
  <c r="M89" i="1"/>
  <c r="A88" i="7" l="1"/>
  <c r="S86" i="1"/>
  <c r="U86" i="1"/>
  <c r="T87" i="1"/>
  <c r="C89" i="1"/>
  <c r="D88" i="1"/>
  <c r="B88" i="7" s="1"/>
  <c r="F89" i="1"/>
  <c r="E89" i="1"/>
  <c r="M90" i="1"/>
  <c r="A89" i="7" l="1"/>
  <c r="T88" i="1"/>
  <c r="G89" i="7"/>
  <c r="S87" i="1"/>
  <c r="U87" i="1"/>
  <c r="D89" i="1"/>
  <c r="B89" i="7" s="1"/>
  <c r="C90" i="1"/>
  <c r="E90" i="1"/>
  <c r="F90" i="1"/>
  <c r="M91" i="1"/>
  <c r="G90" i="7" l="1"/>
  <c r="A90" i="7"/>
  <c r="S88" i="1"/>
  <c r="U88" i="1"/>
  <c r="T89" i="1"/>
  <c r="D90" i="1"/>
  <c r="T90" i="1" s="1"/>
  <c r="C91" i="1"/>
  <c r="F91" i="1"/>
  <c r="E91" i="1"/>
  <c r="G91" i="7" s="1"/>
  <c r="M92" i="1"/>
  <c r="S90" i="1" l="1"/>
  <c r="U90" i="1"/>
  <c r="A91" i="7"/>
  <c r="S89" i="1"/>
  <c r="U89" i="1"/>
  <c r="D91" i="1"/>
  <c r="B91" i="7" s="1"/>
  <c r="B90" i="7"/>
  <c r="C92" i="1"/>
  <c r="F92" i="1"/>
  <c r="E92" i="1"/>
  <c r="M93" i="1"/>
  <c r="G92" i="7" l="1"/>
  <c r="T91" i="1"/>
  <c r="A92" i="7"/>
  <c r="C93" i="1"/>
  <c r="D92" i="1"/>
  <c r="B92" i="7" s="1"/>
  <c r="E93" i="1"/>
  <c r="F93" i="1"/>
  <c r="M94" i="1"/>
  <c r="A93" i="7" l="1"/>
  <c r="T92" i="1"/>
  <c r="G93" i="7"/>
  <c r="S91" i="1"/>
  <c r="U91" i="1"/>
  <c r="C94" i="1"/>
  <c r="D93" i="1"/>
  <c r="T93" i="1" s="1"/>
  <c r="E94" i="1"/>
  <c r="G94" i="7" s="1"/>
  <c r="F94" i="1"/>
  <c r="M95" i="1"/>
  <c r="S93" i="1" l="1"/>
  <c r="U93" i="1"/>
  <c r="A94" i="7"/>
  <c r="S92" i="1"/>
  <c r="U92" i="1"/>
  <c r="C95" i="1"/>
  <c r="D94" i="1"/>
  <c r="B94" i="7" s="1"/>
  <c r="B93" i="7"/>
  <c r="F95" i="1"/>
  <c r="E95" i="1"/>
  <c r="M96" i="1"/>
  <c r="G95" i="7" l="1"/>
  <c r="T94" i="1"/>
  <c r="A95" i="7"/>
  <c r="C96" i="1"/>
  <c r="D95" i="1"/>
  <c r="B95" i="7" s="1"/>
  <c r="E96" i="1"/>
  <c r="F96" i="1"/>
  <c r="M97" i="1"/>
  <c r="G96" i="7" l="1"/>
  <c r="T95" i="1"/>
  <c r="S94" i="1"/>
  <c r="U94" i="1"/>
  <c r="C97" i="1"/>
  <c r="D96" i="1"/>
  <c r="B96" i="7" s="1"/>
  <c r="A96" i="7"/>
  <c r="E97" i="1"/>
  <c r="F97" i="1"/>
  <c r="M98" i="1"/>
  <c r="G97" i="7" l="1"/>
  <c r="S95" i="1"/>
  <c r="U95" i="1"/>
  <c r="A97" i="7"/>
  <c r="T96" i="1"/>
  <c r="D97" i="1"/>
  <c r="B97" i="7" s="1"/>
  <c r="C98" i="1"/>
  <c r="E98" i="1"/>
  <c r="F98" i="1"/>
  <c r="M99" i="1"/>
  <c r="G98" i="7" l="1"/>
  <c r="T97" i="1"/>
  <c r="A98" i="7"/>
  <c r="S96" i="1"/>
  <c r="U96" i="1"/>
  <c r="C99" i="1"/>
  <c r="D98" i="1"/>
  <c r="B98" i="7" s="1"/>
  <c r="F99" i="1"/>
  <c r="E99" i="1"/>
  <c r="M100" i="1"/>
  <c r="G99" i="7" l="1"/>
  <c r="T98" i="1"/>
  <c r="S97" i="1"/>
  <c r="U97" i="1"/>
  <c r="D99" i="1"/>
  <c r="B99" i="7" s="1"/>
  <c r="C100" i="1"/>
  <c r="A99" i="7"/>
  <c r="E100" i="1"/>
  <c r="F100" i="1"/>
  <c r="M101" i="1"/>
  <c r="G100" i="7" l="1"/>
  <c r="A100" i="7"/>
  <c r="S98" i="1"/>
  <c r="U98" i="1"/>
  <c r="T99" i="1"/>
  <c r="D100" i="1"/>
  <c r="B100" i="7" s="1"/>
  <c r="C101" i="1"/>
  <c r="F101" i="1"/>
  <c r="E101" i="1"/>
  <c r="G101" i="7" s="1"/>
  <c r="M102" i="1"/>
  <c r="T100" i="1" l="1"/>
  <c r="A101" i="7"/>
  <c r="S99" i="1"/>
  <c r="U99" i="1"/>
  <c r="C102" i="1"/>
  <c r="D101" i="1"/>
  <c r="T101" i="1" s="1"/>
  <c r="E102" i="1"/>
  <c r="F102" i="1"/>
  <c r="M103" i="1"/>
  <c r="G102" i="7" l="1"/>
  <c r="S101" i="1"/>
  <c r="U101" i="1"/>
  <c r="C103" i="1"/>
  <c r="S100" i="1"/>
  <c r="U100" i="1"/>
  <c r="A102" i="7"/>
  <c r="D102" i="1"/>
  <c r="T102" i="1" s="1"/>
  <c r="B101" i="7"/>
  <c r="F103" i="1"/>
  <c r="E103" i="1"/>
  <c r="M104" i="1"/>
  <c r="G103" i="7" l="1"/>
  <c r="S102" i="1"/>
  <c r="U102" i="1"/>
  <c r="C104" i="1"/>
  <c r="B102" i="7"/>
  <c r="D103" i="1"/>
  <c r="B103" i="7" s="1"/>
  <c r="A103" i="7"/>
  <c r="F104" i="1"/>
  <c r="E104" i="1"/>
  <c r="M105" i="1"/>
  <c r="G104" i="7" l="1"/>
  <c r="D104" i="1"/>
  <c r="T104" i="1" s="1"/>
  <c r="T103" i="1"/>
  <c r="C105" i="1"/>
  <c r="A104" i="7"/>
  <c r="E105" i="1"/>
  <c r="F105" i="1"/>
  <c r="M106" i="1"/>
  <c r="B104" i="7" l="1"/>
  <c r="G105" i="7"/>
  <c r="S103" i="1"/>
  <c r="U103" i="1"/>
  <c r="U104" i="1"/>
  <c r="S104" i="1"/>
  <c r="A105" i="7"/>
  <c r="D105" i="1"/>
  <c r="T105" i="1" s="1"/>
  <c r="C106" i="1"/>
  <c r="E106" i="1"/>
  <c r="F106" i="1"/>
  <c r="M107" i="1"/>
  <c r="G106" i="7" l="1"/>
  <c r="S105" i="1"/>
  <c r="U105" i="1"/>
  <c r="A106" i="7"/>
  <c r="C107" i="1"/>
  <c r="D106" i="1"/>
  <c r="T106" i="1" s="1"/>
  <c r="B105" i="7"/>
  <c r="F107" i="1"/>
  <c r="E107" i="1"/>
  <c r="G107" i="7" s="1"/>
  <c r="M108" i="1"/>
  <c r="S106" i="1" l="1"/>
  <c r="U106" i="1"/>
  <c r="A107" i="7"/>
  <c r="D107" i="1"/>
  <c r="B107" i="7" s="1"/>
  <c r="B106" i="7"/>
  <c r="C108" i="1"/>
  <c r="E108" i="1"/>
  <c r="F108" i="1"/>
  <c r="M109" i="1"/>
  <c r="G108" i="7" l="1"/>
  <c r="T107" i="1"/>
  <c r="D108" i="1"/>
  <c r="B108" i="7" s="1"/>
  <c r="A108" i="7"/>
  <c r="C109" i="1"/>
  <c r="E109" i="1"/>
  <c r="F109" i="1"/>
  <c r="M110" i="1"/>
  <c r="G109" i="7" l="1"/>
  <c r="T108" i="1"/>
  <c r="A109" i="7"/>
  <c r="S107" i="1"/>
  <c r="U107" i="1"/>
  <c r="D109" i="1"/>
  <c r="B109" i="7" s="1"/>
  <c r="C110" i="1"/>
  <c r="E110" i="1"/>
  <c r="F110" i="1"/>
  <c r="M111" i="1"/>
  <c r="G110" i="7" l="1"/>
  <c r="A110" i="7"/>
  <c r="T109" i="1"/>
  <c r="S108" i="1"/>
  <c r="U108" i="1"/>
  <c r="C111" i="1"/>
  <c r="D110" i="1"/>
  <c r="T110" i="1" s="1"/>
  <c r="F111" i="1"/>
  <c r="E111" i="1"/>
  <c r="M112" i="1"/>
  <c r="G111" i="7" l="1"/>
  <c r="S110" i="1"/>
  <c r="U110" i="1"/>
  <c r="S109" i="1"/>
  <c r="U109" i="1"/>
  <c r="A111" i="7"/>
  <c r="D111" i="1"/>
  <c r="B111" i="7" s="1"/>
  <c r="B110" i="7"/>
  <c r="C112" i="1"/>
  <c r="F112" i="1"/>
  <c r="E112" i="1"/>
  <c r="M113" i="1"/>
  <c r="G112" i="7" l="1"/>
  <c r="T111" i="1"/>
  <c r="S111" i="1" s="1"/>
  <c r="D112" i="1"/>
  <c r="B112" i="7" s="1"/>
  <c r="C113" i="1"/>
  <c r="A112" i="7"/>
  <c r="E113" i="1"/>
  <c r="F113" i="1"/>
  <c r="M114" i="1"/>
  <c r="G113" i="7" l="1"/>
  <c r="T112" i="1"/>
  <c r="S112" i="1" s="1"/>
  <c r="A113" i="7"/>
  <c r="U111" i="1"/>
  <c r="D113" i="1"/>
  <c r="B113" i="7" s="1"/>
  <c r="C114" i="1"/>
  <c r="E114" i="1"/>
  <c r="F114" i="1"/>
  <c r="M115" i="1"/>
  <c r="G114" i="7" l="1"/>
  <c r="T113" i="1"/>
  <c r="S113" i="1" s="1"/>
  <c r="A114" i="7"/>
  <c r="U112" i="1"/>
  <c r="C115" i="1"/>
  <c r="D114" i="1"/>
  <c r="T114" i="1" s="1"/>
  <c r="S114" i="1" s="1"/>
  <c r="F115" i="1"/>
  <c r="E115" i="1"/>
  <c r="M116" i="1"/>
  <c r="G115" i="7" l="1"/>
  <c r="U114" i="1"/>
  <c r="E7" i="5"/>
  <c r="U113" i="1"/>
  <c r="A115" i="7"/>
  <c r="D115" i="1"/>
  <c r="B115" i="7" s="1"/>
  <c r="B114" i="7"/>
  <c r="C116" i="1"/>
  <c r="E116" i="1"/>
  <c r="F116" i="1"/>
  <c r="M117" i="1"/>
  <c r="G116" i="7" l="1"/>
  <c r="T115" i="1"/>
  <c r="S115" i="1" s="1"/>
  <c r="D116" i="1"/>
  <c r="B116" i="7" s="1"/>
  <c r="C117" i="1"/>
  <c r="A116" i="7"/>
  <c r="E117" i="1"/>
  <c r="F117" i="1"/>
  <c r="M118" i="1"/>
  <c r="G117" i="7" l="1"/>
  <c r="T116" i="1"/>
  <c r="S116" i="1" s="1"/>
  <c r="A117" i="7"/>
  <c r="U115" i="1"/>
  <c r="D117" i="1"/>
  <c r="B117" i="7" s="1"/>
  <c r="C118" i="1"/>
  <c r="E118" i="1"/>
  <c r="F118" i="1"/>
  <c r="M119" i="1"/>
  <c r="G118" i="7" l="1"/>
  <c r="T117" i="1"/>
  <c r="S117" i="1" s="1"/>
  <c r="A118" i="7"/>
  <c r="U116" i="1"/>
  <c r="C119" i="1"/>
  <c r="D118" i="1"/>
  <c r="T118" i="1" s="1"/>
  <c r="S118" i="1" s="1"/>
  <c r="F119" i="1"/>
  <c r="E119" i="1"/>
  <c r="M120" i="1"/>
  <c r="G119" i="7" l="1"/>
  <c r="U118" i="1"/>
  <c r="A119" i="7"/>
  <c r="E8" i="5"/>
  <c r="U117" i="1"/>
  <c r="D119" i="1"/>
  <c r="B119" i="7" s="1"/>
  <c r="B118" i="7"/>
  <c r="C120" i="1"/>
  <c r="E120" i="1"/>
  <c r="F120" i="1"/>
  <c r="M121" i="1"/>
  <c r="G120" i="7" l="1"/>
  <c r="T119" i="1"/>
  <c r="S119" i="1" s="1"/>
  <c r="A120" i="7"/>
  <c r="C121" i="1"/>
  <c r="D120" i="1"/>
  <c r="B120" i="7" s="1"/>
  <c r="F121" i="1"/>
  <c r="E121" i="1"/>
  <c r="M122" i="1"/>
  <c r="G121" i="7" l="1"/>
  <c r="T120" i="1"/>
  <c r="S120" i="1" s="1"/>
  <c r="A121" i="7"/>
  <c r="E9" i="5"/>
  <c r="U119" i="1"/>
  <c r="C122" i="1"/>
  <c r="D121" i="1"/>
  <c r="T121" i="1" s="1"/>
  <c r="E122" i="1"/>
  <c r="F122" i="1"/>
  <c r="M123" i="1"/>
  <c r="S121" i="1" l="1"/>
  <c r="G122" i="7"/>
  <c r="U121" i="1"/>
  <c r="U120" i="1"/>
  <c r="A122" i="7"/>
  <c r="D122" i="1"/>
  <c r="T122" i="1" s="1"/>
  <c r="S122" i="1" s="1"/>
  <c r="C123" i="1"/>
  <c r="B121" i="7"/>
  <c r="F123" i="1"/>
  <c r="E123" i="1"/>
  <c r="M124" i="1"/>
  <c r="G123" i="7" l="1"/>
  <c r="U122" i="1"/>
  <c r="A123" i="7"/>
  <c r="D123" i="1"/>
  <c r="B123" i="7" s="1"/>
  <c r="B122" i="7"/>
  <c r="C124" i="1"/>
  <c r="F124" i="1"/>
  <c r="E124" i="1"/>
  <c r="M125" i="1"/>
  <c r="G124" i="7" l="1"/>
  <c r="T123" i="1"/>
  <c r="S123" i="1" s="1"/>
  <c r="D124" i="1"/>
  <c r="B124" i="7" s="1"/>
  <c r="A124" i="7"/>
  <c r="C125" i="1"/>
  <c r="E125" i="1"/>
  <c r="F125" i="1"/>
  <c r="M126" i="1"/>
  <c r="G125" i="7" l="1"/>
  <c r="T124" i="1"/>
  <c r="S124" i="1" s="1"/>
  <c r="A125" i="7"/>
  <c r="U123" i="1"/>
  <c r="D125" i="1"/>
  <c r="B125" i="7" s="1"/>
  <c r="C126" i="1"/>
  <c r="E126" i="1"/>
  <c r="F126" i="1"/>
  <c r="M127" i="1"/>
  <c r="G126" i="7" l="1"/>
  <c r="U124" i="1"/>
  <c r="T125" i="1"/>
  <c r="S125" i="1" s="1"/>
  <c r="A126" i="7"/>
  <c r="C127" i="1"/>
  <c r="D126" i="1"/>
  <c r="T126" i="1" s="1"/>
  <c r="F127" i="1"/>
  <c r="E127" i="1"/>
  <c r="M128" i="1"/>
  <c r="G127" i="7" l="1"/>
  <c r="S126" i="1"/>
  <c r="U126" i="1"/>
  <c r="A127" i="7"/>
  <c r="U125" i="1"/>
  <c r="D127" i="1"/>
  <c r="B127" i="7" s="1"/>
  <c r="B126" i="7"/>
  <c r="C128" i="1"/>
  <c r="E128" i="1"/>
  <c r="F128" i="1"/>
  <c r="M129" i="1"/>
  <c r="G128" i="7" l="1"/>
  <c r="T127" i="1"/>
  <c r="S127" i="1" s="1"/>
  <c r="D128" i="1"/>
  <c r="T128" i="1" s="1"/>
  <c r="C129" i="1"/>
  <c r="A128" i="7"/>
  <c r="F129" i="1"/>
  <c r="E129" i="1"/>
  <c r="M130" i="1"/>
  <c r="G129" i="7" l="1"/>
  <c r="S128" i="1"/>
  <c r="U127" i="1"/>
  <c r="U128" i="1"/>
  <c r="A129" i="7"/>
  <c r="D129" i="1"/>
  <c r="B129" i="7" s="1"/>
  <c r="B128" i="7"/>
  <c r="C130" i="1"/>
  <c r="E130" i="1"/>
  <c r="F130" i="1"/>
  <c r="M131" i="1"/>
  <c r="G130" i="7" l="1"/>
  <c r="T129" i="1"/>
  <c r="S129" i="1" s="1"/>
  <c r="D130" i="1"/>
  <c r="B130" i="7" s="1"/>
  <c r="C131" i="1"/>
  <c r="A130" i="7"/>
  <c r="F131" i="1"/>
  <c r="E131" i="1"/>
  <c r="M132" i="1"/>
  <c r="G131" i="7" l="1"/>
  <c r="T130" i="1"/>
  <c r="S130" i="1" s="1"/>
  <c r="U129" i="1"/>
  <c r="A131" i="7"/>
  <c r="D131" i="1"/>
  <c r="B131" i="7" s="1"/>
  <c r="C132" i="1"/>
  <c r="E132" i="1"/>
  <c r="F132" i="1"/>
  <c r="M133" i="1"/>
  <c r="G132" i="7" l="1"/>
  <c r="T131" i="1"/>
  <c r="S131" i="1" s="1"/>
  <c r="U130" i="1"/>
  <c r="C133" i="1"/>
  <c r="D132" i="1"/>
  <c r="B132" i="7" s="1"/>
  <c r="A132" i="7"/>
  <c r="E133" i="1"/>
  <c r="F133" i="1"/>
  <c r="M134" i="1"/>
  <c r="G133" i="7" l="1"/>
  <c r="T132" i="1"/>
  <c r="S132" i="1" s="1"/>
  <c r="U131" i="1"/>
  <c r="D133" i="1"/>
  <c r="B133" i="7" s="1"/>
  <c r="A133" i="7"/>
  <c r="C134" i="1"/>
  <c r="E134" i="1"/>
  <c r="F134" i="1"/>
  <c r="M135" i="1"/>
  <c r="G134" i="7" l="1"/>
  <c r="T133" i="1"/>
  <c r="S133" i="1" s="1"/>
  <c r="U132" i="1"/>
  <c r="A134" i="7"/>
  <c r="C135" i="1"/>
  <c r="D134" i="1"/>
  <c r="T134" i="1" s="1"/>
  <c r="S134" i="1" s="1"/>
  <c r="F135" i="1"/>
  <c r="E135" i="1"/>
  <c r="M136" i="1"/>
  <c r="G135" i="7" l="1"/>
  <c r="U134" i="1"/>
  <c r="A135" i="7"/>
  <c r="U133" i="1"/>
  <c r="D135" i="1"/>
  <c r="T135" i="1" s="1"/>
  <c r="S135" i="1" s="1"/>
  <c r="C136" i="1"/>
  <c r="B134" i="7"/>
  <c r="F136" i="1"/>
  <c r="E136" i="1"/>
  <c r="G136" i="7" s="1"/>
  <c r="M137" i="1"/>
  <c r="U135" i="1" l="1"/>
  <c r="A136" i="7"/>
  <c r="D136" i="1"/>
  <c r="B136" i="7" s="1"/>
  <c r="B135" i="7"/>
  <c r="C137" i="1"/>
  <c r="E137" i="1"/>
  <c r="F137" i="1"/>
  <c r="M138" i="1"/>
  <c r="G137" i="7" l="1"/>
  <c r="T136" i="1"/>
  <c r="S136" i="1" s="1"/>
  <c r="D137" i="1"/>
  <c r="B137" i="7" s="1"/>
  <c r="A137" i="7"/>
  <c r="C138" i="1"/>
  <c r="E138" i="1"/>
  <c r="F138" i="1"/>
  <c r="M139" i="1"/>
  <c r="G138" i="7" l="1"/>
  <c r="T137" i="1"/>
  <c r="S137" i="1" s="1"/>
  <c r="A138" i="7"/>
  <c r="U136" i="1"/>
  <c r="C139" i="1"/>
  <c r="D138" i="1"/>
  <c r="B138" i="7" s="1"/>
  <c r="F139" i="1"/>
  <c r="E139" i="1"/>
  <c r="M140" i="1"/>
  <c r="G139" i="7" l="1"/>
  <c r="T138" i="1"/>
  <c r="S138" i="1" s="1"/>
  <c r="A139" i="7"/>
  <c r="U137" i="1"/>
  <c r="C140" i="1"/>
  <c r="D139" i="1"/>
  <c r="B139" i="7" s="1"/>
  <c r="E140" i="1"/>
  <c r="F140" i="1"/>
  <c r="M141" i="1"/>
  <c r="G140" i="7" l="1"/>
  <c r="T139" i="1"/>
  <c r="S139" i="1" s="1"/>
  <c r="U138" i="1"/>
  <c r="A140" i="7"/>
  <c r="D140" i="1"/>
  <c r="B140" i="7" s="1"/>
  <c r="C141" i="1"/>
  <c r="F141" i="1"/>
  <c r="E141" i="1"/>
  <c r="M142" i="1"/>
  <c r="G141" i="7" l="1"/>
  <c r="T140" i="1"/>
  <c r="S140" i="1" s="1"/>
  <c r="A141" i="7"/>
  <c r="U139" i="1"/>
  <c r="D141" i="1"/>
  <c r="B141" i="7" s="1"/>
  <c r="C142" i="1"/>
  <c r="E142" i="1"/>
  <c r="F142" i="1"/>
  <c r="M143" i="1"/>
  <c r="G142" i="7" l="1"/>
  <c r="T141" i="1"/>
  <c r="S141" i="1" s="1"/>
  <c r="U140" i="1"/>
  <c r="A142" i="7"/>
  <c r="D142" i="1"/>
  <c r="B142" i="7" s="1"/>
  <c r="C143" i="1"/>
  <c r="F143" i="1"/>
  <c r="E143" i="1"/>
  <c r="M144" i="1"/>
  <c r="G143" i="7" l="1"/>
  <c r="U141" i="1"/>
  <c r="T142" i="1"/>
  <c r="S142" i="1" s="1"/>
  <c r="A143" i="7"/>
  <c r="D143" i="1"/>
  <c r="B143" i="7" s="1"/>
  <c r="C144" i="1"/>
  <c r="F144" i="1"/>
  <c r="E144" i="1"/>
  <c r="M145" i="1"/>
  <c r="G144" i="7" l="1"/>
  <c r="T143" i="1"/>
  <c r="S143" i="1" s="1"/>
  <c r="A144" i="7"/>
  <c r="U142" i="1"/>
  <c r="D144" i="1"/>
  <c r="B144" i="7" s="1"/>
  <c r="C145" i="1"/>
  <c r="E145" i="1"/>
  <c r="F145" i="1"/>
  <c r="M146" i="1"/>
  <c r="G145" i="7" l="1"/>
  <c r="T144" i="1"/>
  <c r="S144" i="1" s="1"/>
  <c r="U143" i="1"/>
  <c r="A145" i="7"/>
  <c r="D145" i="1"/>
  <c r="B145" i="7" s="1"/>
  <c r="C146" i="1"/>
  <c r="E146" i="1"/>
  <c r="F146" i="1"/>
  <c r="M147" i="1"/>
  <c r="G146" i="7" l="1"/>
  <c r="T145" i="1"/>
  <c r="S145" i="1" s="1"/>
  <c r="U144" i="1"/>
  <c r="A146" i="7"/>
  <c r="D146" i="1"/>
  <c r="B146" i="7" s="1"/>
  <c r="C147" i="1"/>
  <c r="F147" i="1"/>
  <c r="E147" i="1"/>
  <c r="M148" i="1"/>
  <c r="G147" i="7" l="1"/>
  <c r="T146" i="1"/>
  <c r="S146" i="1" s="1"/>
  <c r="A147" i="7"/>
  <c r="U145" i="1"/>
  <c r="D147" i="1"/>
  <c r="B147" i="7" s="1"/>
  <c r="C148" i="1"/>
  <c r="E148" i="1"/>
  <c r="F148" i="1"/>
  <c r="M149" i="1"/>
  <c r="G148" i="7" l="1"/>
  <c r="U146" i="1"/>
  <c r="T147" i="1"/>
  <c r="S147" i="1" s="1"/>
  <c r="A148" i="7"/>
  <c r="D148" i="1"/>
  <c r="B148" i="7" s="1"/>
  <c r="C149" i="1"/>
  <c r="F149" i="1"/>
  <c r="E149" i="1"/>
  <c r="M150" i="1"/>
  <c r="G149" i="7" l="1"/>
  <c r="T148" i="1"/>
  <c r="S148" i="1" s="1"/>
  <c r="U147" i="1"/>
  <c r="A149" i="7"/>
  <c r="D149" i="1"/>
  <c r="B149" i="7" s="1"/>
  <c r="C150" i="1"/>
  <c r="E150" i="1"/>
  <c r="F150" i="1"/>
  <c r="M151" i="1"/>
  <c r="G150" i="7" l="1"/>
  <c r="T149" i="1"/>
  <c r="S149" i="1" s="1"/>
  <c r="U148" i="1"/>
  <c r="A150" i="7"/>
  <c r="D150" i="1"/>
  <c r="B150" i="7" s="1"/>
  <c r="C151" i="1"/>
  <c r="F151" i="1"/>
  <c r="E151" i="1"/>
  <c r="M152" i="1"/>
  <c r="G151" i="7" l="1"/>
  <c r="T150" i="1"/>
  <c r="S150" i="1" s="1"/>
  <c r="U149" i="1"/>
  <c r="A151" i="7"/>
  <c r="D151" i="1"/>
  <c r="B151" i="7" s="1"/>
  <c r="C152" i="1"/>
  <c r="F152" i="1"/>
  <c r="E152" i="1"/>
  <c r="M153" i="1"/>
  <c r="G152" i="7" l="1"/>
  <c r="T151" i="1"/>
  <c r="S151" i="1" s="1"/>
  <c r="U150" i="1"/>
  <c r="A152" i="7"/>
  <c r="D152" i="1"/>
  <c r="B152" i="7" s="1"/>
  <c r="C153" i="1"/>
  <c r="F153" i="1"/>
  <c r="E153" i="1"/>
  <c r="M154" i="1"/>
  <c r="G153" i="7" l="1"/>
  <c r="T152" i="1"/>
  <c r="S152" i="1" s="1"/>
  <c r="U151" i="1"/>
  <c r="A153" i="7"/>
  <c r="D153" i="1"/>
  <c r="B153" i="7" s="1"/>
  <c r="C154" i="1"/>
  <c r="E154" i="1"/>
  <c r="F154" i="1"/>
  <c r="M155" i="1"/>
  <c r="G154" i="7" l="1"/>
  <c r="T153" i="1"/>
  <c r="S153" i="1" s="1"/>
  <c r="U152" i="1"/>
  <c r="A154" i="7"/>
  <c r="D154" i="1"/>
  <c r="B154" i="7" s="1"/>
  <c r="C155" i="1"/>
  <c r="F155" i="1"/>
  <c r="E155" i="1"/>
  <c r="M156" i="1"/>
  <c r="G155" i="7" l="1"/>
  <c r="T154" i="1"/>
  <c r="S154" i="1" s="1"/>
  <c r="A155" i="7"/>
  <c r="U153" i="1"/>
  <c r="D155" i="1"/>
  <c r="T155" i="1" s="1"/>
  <c r="C156" i="1"/>
  <c r="E156" i="1"/>
  <c r="F156" i="1"/>
  <c r="M157" i="1"/>
  <c r="S155" i="1" l="1"/>
  <c r="G156" i="7"/>
  <c r="U155" i="1"/>
  <c r="A156" i="7"/>
  <c r="U154" i="1"/>
  <c r="D156" i="1"/>
  <c r="B156" i="7" s="1"/>
  <c r="B155" i="7"/>
  <c r="C157" i="1"/>
  <c r="E157" i="1"/>
  <c r="F157" i="1"/>
  <c r="M158" i="1"/>
  <c r="G157" i="7" l="1"/>
  <c r="T156" i="1"/>
  <c r="S156" i="1" s="1"/>
  <c r="A157" i="7"/>
  <c r="C158" i="1"/>
  <c r="D157" i="1"/>
  <c r="B157" i="7" s="1"/>
  <c r="F158" i="1"/>
  <c r="M159" i="1"/>
  <c r="E158" i="1"/>
  <c r="G158" i="7" l="1"/>
  <c r="T157" i="1"/>
  <c r="S157" i="1" s="1"/>
  <c r="U156" i="1"/>
  <c r="D158" i="1"/>
  <c r="B158" i="7" s="1"/>
  <c r="A158" i="7"/>
  <c r="C159" i="1"/>
  <c r="M160" i="1"/>
  <c r="F159" i="1"/>
  <c r="E159" i="1"/>
  <c r="G159" i="7" l="1"/>
  <c r="T158" i="1"/>
  <c r="S158" i="1" s="1"/>
  <c r="U157" i="1"/>
  <c r="D159" i="1"/>
  <c r="B159" i="7" s="1"/>
  <c r="C160" i="1"/>
  <c r="A159" i="7"/>
  <c r="E160" i="1"/>
  <c r="M161" i="1"/>
  <c r="F160" i="1"/>
  <c r="G160" i="7" l="1"/>
  <c r="U158" i="1"/>
  <c r="T159" i="1"/>
  <c r="S159" i="1" s="1"/>
  <c r="A160" i="7"/>
  <c r="D160" i="1"/>
  <c r="B160" i="7" s="1"/>
  <c r="C161" i="1"/>
  <c r="M162" i="1"/>
  <c r="E161" i="1"/>
  <c r="F161" i="1"/>
  <c r="G161" i="7" l="1"/>
  <c r="T160" i="1"/>
  <c r="S160" i="1" s="1"/>
  <c r="U159" i="1"/>
  <c r="A161" i="7"/>
  <c r="D161" i="1"/>
  <c r="B161" i="7" s="1"/>
  <c r="C162" i="1"/>
  <c r="M163" i="1"/>
  <c r="E162" i="1"/>
  <c r="F162" i="1"/>
  <c r="G162" i="7" l="1"/>
  <c r="T161" i="1"/>
  <c r="S161" i="1" s="1"/>
  <c r="A162" i="7"/>
  <c r="U160" i="1"/>
  <c r="C163" i="1"/>
  <c r="D162" i="1"/>
  <c r="T162" i="1" s="1"/>
  <c r="S162" i="1" s="1"/>
  <c r="E163" i="1"/>
  <c r="M164" i="1"/>
  <c r="F163" i="1"/>
  <c r="G163" i="7" l="1"/>
  <c r="A163" i="7"/>
  <c r="U162" i="1"/>
  <c r="U161" i="1"/>
  <c r="D163" i="1"/>
  <c r="B163" i="7" s="1"/>
  <c r="C164" i="1"/>
  <c r="B162" i="7"/>
  <c r="E164" i="1"/>
  <c r="F164" i="1"/>
  <c r="M165" i="1"/>
  <c r="T163" i="1" l="1"/>
  <c r="S163" i="1" s="1"/>
  <c r="A164" i="7"/>
  <c r="C165" i="1"/>
  <c r="D164" i="1"/>
  <c r="E165" i="1"/>
  <c r="F165" i="1"/>
  <c r="M166" i="1"/>
  <c r="A165" i="7" l="1"/>
  <c r="U163" i="1"/>
  <c r="D165" i="1"/>
  <c r="B165" i="7" s="1"/>
  <c r="C166" i="1"/>
  <c r="B164" i="7"/>
  <c r="M167" i="1"/>
  <c r="E166" i="1"/>
  <c r="F166" i="1"/>
  <c r="A166" i="7" l="1"/>
  <c r="D166" i="1"/>
  <c r="B166" i="7" s="1"/>
  <c r="C167" i="1"/>
  <c r="M168" i="1"/>
  <c r="E167" i="1"/>
  <c r="F167" i="1"/>
  <c r="A167" i="7" l="1"/>
  <c r="C168" i="1"/>
  <c r="D167" i="1"/>
  <c r="B167" i="7" s="1"/>
  <c r="M169" i="1"/>
  <c r="E168" i="1"/>
  <c r="F168" i="1"/>
  <c r="A168" i="7" l="1"/>
  <c r="D168" i="1"/>
  <c r="B168" i="7" s="1"/>
  <c r="C169" i="1"/>
  <c r="F169" i="1"/>
  <c r="E169" i="1"/>
  <c r="M170" i="1"/>
  <c r="A169" i="7" l="1"/>
  <c r="D169" i="1"/>
  <c r="B169" i="7" s="1"/>
  <c r="C170" i="1"/>
  <c r="E170" i="1"/>
  <c r="M171" i="1"/>
  <c r="F170" i="1"/>
  <c r="A170" i="7" l="1"/>
  <c r="D170" i="1"/>
  <c r="C171" i="1"/>
  <c r="E171" i="1"/>
  <c r="F171" i="1"/>
  <c r="M172" i="1"/>
  <c r="A171" i="7" l="1"/>
  <c r="D171" i="1"/>
  <c r="B171" i="7" s="1"/>
  <c r="B170" i="7"/>
  <c r="C172" i="1"/>
  <c r="M173" i="1"/>
  <c r="F172" i="1"/>
  <c r="E172" i="1"/>
  <c r="A172" i="7" l="1"/>
  <c r="D172" i="1"/>
  <c r="B172" i="7" s="1"/>
  <c r="C173" i="1"/>
  <c r="F173" i="1"/>
  <c r="E173" i="1"/>
  <c r="M174" i="1"/>
  <c r="A173" i="7" l="1"/>
  <c r="D173" i="1"/>
  <c r="B173" i="7" s="1"/>
  <c r="C174" i="1"/>
  <c r="M175" i="1"/>
  <c r="E174" i="1"/>
  <c r="F174" i="1"/>
  <c r="A174" i="7" l="1"/>
  <c r="C175" i="1"/>
  <c r="D174" i="1"/>
  <c r="E175" i="1"/>
  <c r="F175" i="1"/>
  <c r="M176" i="1"/>
  <c r="A175" i="7" l="1"/>
  <c r="D175" i="1"/>
  <c r="B175" i="7" s="1"/>
  <c r="B174" i="7"/>
  <c r="C176" i="1"/>
  <c r="E176" i="1"/>
  <c r="F176" i="1"/>
  <c r="M177" i="1"/>
  <c r="A176" i="7" l="1"/>
  <c r="D176" i="1"/>
  <c r="C177" i="1"/>
  <c r="M178" i="1"/>
  <c r="F177" i="1"/>
  <c r="E177" i="1"/>
  <c r="A177" i="7" l="1"/>
  <c r="D177" i="1"/>
  <c r="B177" i="7" s="1"/>
  <c r="B176" i="7"/>
  <c r="C178" i="1"/>
  <c r="M179" i="1"/>
  <c r="E178" i="1"/>
  <c r="F178" i="1"/>
  <c r="A178" i="7" l="1"/>
  <c r="C179" i="1"/>
  <c r="D178" i="1"/>
  <c r="M180" i="1"/>
  <c r="E179" i="1"/>
  <c r="F179" i="1"/>
  <c r="A179" i="7" l="1"/>
  <c r="D179" i="1"/>
  <c r="B179" i="7" s="1"/>
  <c r="B178" i="7"/>
  <c r="C180" i="1"/>
  <c r="E180" i="1"/>
  <c r="F180" i="1"/>
  <c r="M181" i="1"/>
  <c r="A180" i="7" l="1"/>
  <c r="D180" i="1"/>
  <c r="C181" i="1"/>
  <c r="F181" i="1"/>
  <c r="E181" i="1"/>
  <c r="M182" i="1"/>
  <c r="A181" i="7" l="1"/>
  <c r="D181" i="1"/>
  <c r="B181" i="7" s="1"/>
  <c r="B180" i="7"/>
  <c r="C182" i="1"/>
  <c r="M183" i="1"/>
  <c r="E182" i="1"/>
  <c r="F182" i="1"/>
  <c r="D182" i="1" l="1"/>
  <c r="B182" i="7" s="1"/>
  <c r="C183" i="1"/>
  <c r="A182" i="7"/>
  <c r="M184" i="1"/>
  <c r="E183" i="1"/>
  <c r="F183" i="1"/>
  <c r="D183" i="1" l="1"/>
  <c r="B183" i="7" s="1"/>
  <c r="A183" i="7"/>
  <c r="C184" i="1"/>
  <c r="E184" i="1"/>
  <c r="F184" i="1"/>
  <c r="M185" i="1"/>
  <c r="A184" i="7" l="1"/>
  <c r="D184" i="1"/>
  <c r="C185" i="1"/>
  <c r="E185" i="1"/>
  <c r="F185" i="1"/>
  <c r="M186" i="1"/>
  <c r="A185" i="7" l="1"/>
  <c r="D185" i="1"/>
  <c r="B185" i="7" s="1"/>
  <c r="B184" i="7"/>
  <c r="C186" i="1"/>
  <c r="M187" i="1"/>
  <c r="F186" i="1"/>
  <c r="E186" i="1"/>
  <c r="D186" i="1" l="1"/>
  <c r="B186" i="7" s="1"/>
  <c r="C187" i="1"/>
  <c r="A186" i="7"/>
  <c r="M188" i="1"/>
  <c r="F187" i="1"/>
  <c r="E187" i="1"/>
  <c r="A187" i="7" l="1"/>
  <c r="C188" i="1"/>
  <c r="D187" i="1"/>
  <c r="M189" i="1"/>
  <c r="E188" i="1"/>
  <c r="F188" i="1"/>
  <c r="A188" i="7" l="1"/>
  <c r="D188" i="1"/>
  <c r="B188" i="7" s="1"/>
  <c r="B187" i="7"/>
  <c r="C189" i="1"/>
  <c r="M190" i="1"/>
  <c r="F189" i="1"/>
  <c r="E189" i="1"/>
  <c r="A189" i="7" l="1"/>
  <c r="C190" i="1"/>
  <c r="D189" i="1"/>
  <c r="B189" i="7" s="1"/>
  <c r="M191" i="1"/>
  <c r="E190" i="1"/>
  <c r="F190" i="1"/>
  <c r="A190" i="7" l="1"/>
  <c r="D190" i="1"/>
  <c r="B190" i="7" s="1"/>
  <c r="C191" i="1"/>
  <c r="E191" i="1"/>
  <c r="F191" i="1"/>
  <c r="M192" i="1"/>
  <c r="A191" i="7" l="1"/>
  <c r="D191" i="1"/>
  <c r="C192" i="1"/>
  <c r="M193" i="1"/>
  <c r="E192" i="1"/>
  <c r="F192" i="1"/>
  <c r="A192" i="7" l="1"/>
  <c r="D192" i="1"/>
  <c r="B192" i="7" s="1"/>
  <c r="B191" i="7"/>
  <c r="C193" i="1"/>
  <c r="M194" i="1"/>
  <c r="F193" i="1"/>
  <c r="E193" i="1"/>
  <c r="A193" i="7" l="1"/>
  <c r="C194" i="1"/>
  <c r="D193" i="1"/>
  <c r="E194" i="1"/>
  <c r="F194" i="1"/>
  <c r="M195" i="1"/>
  <c r="A194" i="7" l="1"/>
  <c r="D194" i="1"/>
  <c r="C195" i="1"/>
  <c r="B193" i="7"/>
  <c r="M196" i="1"/>
  <c r="E195" i="1"/>
  <c r="F195" i="1"/>
  <c r="A195" i="7" l="1"/>
  <c r="D195" i="1"/>
  <c r="B195" i="7" s="1"/>
  <c r="B194" i="7"/>
  <c r="C196" i="1"/>
  <c r="E196" i="1"/>
  <c r="M197" i="1"/>
  <c r="F196" i="1"/>
  <c r="A196" i="7" l="1"/>
  <c r="C197" i="1"/>
  <c r="D196" i="1"/>
  <c r="F197" i="1"/>
  <c r="E197" i="1"/>
  <c r="M198" i="1"/>
  <c r="A197" i="7" l="1"/>
  <c r="D197" i="1"/>
  <c r="B197" i="7" s="1"/>
  <c r="B196" i="7"/>
  <c r="C198" i="1"/>
  <c r="M199" i="1"/>
  <c r="F198" i="1"/>
  <c r="E198" i="1"/>
  <c r="A198" i="7" l="1"/>
  <c r="C199" i="1"/>
  <c r="D198" i="1"/>
  <c r="B198" i="7" s="1"/>
  <c r="E199" i="1"/>
  <c r="F199" i="1"/>
  <c r="M200" i="1"/>
  <c r="A199" i="7" l="1"/>
  <c r="C200" i="1"/>
  <c r="D199" i="1"/>
  <c r="E200" i="1"/>
  <c r="F200" i="1"/>
  <c r="M201" i="1"/>
  <c r="A200" i="7" l="1"/>
  <c r="C201" i="1"/>
  <c r="D200" i="1"/>
  <c r="B200" i="7" s="1"/>
  <c r="B199" i="7"/>
  <c r="M202" i="1"/>
  <c r="F201" i="1"/>
  <c r="E201" i="1"/>
  <c r="C202" i="1" l="1"/>
  <c r="D201" i="1"/>
  <c r="A201" i="7"/>
  <c r="M203" i="1"/>
  <c r="E202" i="1"/>
  <c r="F202" i="1"/>
  <c r="A202" i="7" l="1"/>
  <c r="D202" i="1"/>
  <c r="B202" i="7" s="1"/>
  <c r="B201" i="7"/>
  <c r="C203" i="1"/>
  <c r="E203" i="1"/>
  <c r="F203" i="1"/>
  <c r="M204" i="1"/>
  <c r="A203" i="7" l="1"/>
  <c r="D203" i="1"/>
  <c r="C204" i="1"/>
  <c r="E204" i="1"/>
  <c r="F204" i="1"/>
  <c r="M205" i="1"/>
  <c r="A204" i="7" l="1"/>
  <c r="D204" i="1"/>
  <c r="B204" i="7" s="1"/>
  <c r="B203" i="7"/>
  <c r="C205" i="1"/>
  <c r="F205" i="1"/>
  <c r="M206" i="1"/>
  <c r="E205" i="1"/>
  <c r="A205" i="7" l="1"/>
  <c r="C206" i="1"/>
  <c r="D205" i="1"/>
  <c r="M207" i="1"/>
  <c r="E206" i="1"/>
  <c r="F206" i="1"/>
  <c r="A206" i="7" l="1"/>
  <c r="D206" i="1"/>
  <c r="B206" i="7" s="1"/>
  <c r="B205" i="7"/>
  <c r="C207" i="1"/>
  <c r="E207" i="1"/>
  <c r="F207" i="1"/>
  <c r="M208" i="1"/>
  <c r="D207" i="1" l="1"/>
  <c r="B207" i="7" s="1"/>
  <c r="A207" i="7"/>
  <c r="C208" i="1"/>
  <c r="M209" i="1"/>
  <c r="E208" i="1"/>
  <c r="F208" i="1"/>
  <c r="A208" i="7" l="1"/>
  <c r="D208" i="1"/>
  <c r="B208" i="7" s="1"/>
  <c r="C209" i="1"/>
  <c r="F209" i="1"/>
  <c r="E209" i="1"/>
  <c r="M210" i="1"/>
  <c r="A209" i="7" l="1"/>
  <c r="D209" i="1"/>
  <c r="B209" i="7" s="1"/>
  <c r="C210" i="1"/>
  <c r="M211" i="1"/>
  <c r="E210" i="1"/>
  <c r="F210" i="1"/>
  <c r="A210" i="7" l="1"/>
  <c r="C211" i="1"/>
  <c r="D210" i="1"/>
  <c r="M212" i="1"/>
  <c r="E211" i="1"/>
  <c r="F211" i="1"/>
  <c r="A211" i="7" l="1"/>
  <c r="D211" i="1"/>
  <c r="B211" i="7" s="1"/>
  <c r="B210" i="7"/>
  <c r="C212" i="1"/>
  <c r="E212" i="1"/>
  <c r="F212" i="1"/>
  <c r="M213" i="1"/>
  <c r="D212" i="1" l="1"/>
  <c r="B212" i="7" s="1"/>
  <c r="A212" i="7"/>
  <c r="C213" i="1"/>
  <c r="M214" i="1"/>
  <c r="F213" i="1"/>
  <c r="E213" i="1"/>
  <c r="D213" i="1" l="1"/>
  <c r="C214" i="1"/>
  <c r="A213" i="7"/>
  <c r="E214" i="1"/>
  <c r="F214" i="1"/>
  <c r="M215" i="1"/>
  <c r="A214" i="7" l="1"/>
  <c r="D214" i="1"/>
  <c r="B214" i="7" s="1"/>
  <c r="B213" i="7"/>
  <c r="C215" i="1"/>
  <c r="E215" i="1"/>
  <c r="F215" i="1"/>
  <c r="M216" i="1"/>
  <c r="A215" i="7" l="1"/>
  <c r="D215" i="1"/>
  <c r="B215" i="7" s="1"/>
  <c r="C216" i="1"/>
  <c r="M217" i="1"/>
  <c r="E216" i="1"/>
  <c r="F216" i="1"/>
  <c r="A216" i="7" l="1"/>
  <c r="C217" i="1"/>
  <c r="D216" i="1"/>
  <c r="F217" i="1"/>
  <c r="E217" i="1"/>
  <c r="M218" i="1"/>
  <c r="A217" i="7" l="1"/>
  <c r="D217" i="1"/>
  <c r="B217" i="7" s="1"/>
  <c r="B216" i="7"/>
  <c r="C218" i="1"/>
  <c r="M219" i="1"/>
  <c r="E218" i="1"/>
  <c r="F218" i="1"/>
  <c r="A218" i="7" l="1"/>
  <c r="C219" i="1"/>
  <c r="D218" i="1"/>
  <c r="B218" i="7" s="1"/>
  <c r="M220" i="1"/>
  <c r="E219" i="1"/>
  <c r="F219" i="1"/>
  <c r="A219" i="7" l="1"/>
  <c r="D219" i="1"/>
  <c r="B219" i="7" s="1"/>
  <c r="C220" i="1"/>
  <c r="E220" i="1"/>
  <c r="M221" i="1"/>
  <c r="F220" i="1"/>
  <c r="D220" i="1" l="1"/>
  <c r="B220" i="7" s="1"/>
  <c r="A220" i="7"/>
  <c r="C221" i="1"/>
  <c r="M222" i="1"/>
  <c r="F221" i="1"/>
  <c r="E221" i="1"/>
  <c r="A221" i="7" l="1"/>
  <c r="C222" i="1"/>
  <c r="D221" i="1"/>
  <c r="M223" i="1"/>
  <c r="E222" i="1"/>
  <c r="F222" i="1"/>
  <c r="A222" i="7" l="1"/>
  <c r="D222" i="1"/>
  <c r="B222" i="7" s="1"/>
  <c r="B221" i="7"/>
  <c r="C223" i="1"/>
  <c r="E223" i="1"/>
  <c r="F223" i="1"/>
  <c r="M224" i="1"/>
  <c r="A223" i="7" l="1"/>
  <c r="D223" i="1"/>
  <c r="B223" i="7" s="1"/>
  <c r="C224" i="1"/>
  <c r="E224" i="1"/>
  <c r="F224" i="1"/>
  <c r="M225" i="1"/>
  <c r="A224" i="7" l="1"/>
  <c r="D224" i="1"/>
  <c r="B224" i="7" s="1"/>
  <c r="C225" i="1"/>
  <c r="F225" i="1"/>
  <c r="M226" i="1"/>
  <c r="E225" i="1"/>
  <c r="A225" i="7" l="1"/>
  <c r="C226" i="1"/>
  <c r="D225" i="1"/>
  <c r="B225" i="7" s="1"/>
  <c r="M227" i="1"/>
  <c r="F226" i="1"/>
  <c r="E226" i="1"/>
  <c r="A226" i="7" l="1"/>
  <c r="D226" i="1"/>
  <c r="B226" i="7" s="1"/>
  <c r="C227" i="1"/>
  <c r="E227" i="1"/>
  <c r="F227" i="1"/>
  <c r="M228" i="1"/>
  <c r="A227" i="7" l="1"/>
  <c r="D227" i="1"/>
  <c r="B227" i="7" s="1"/>
  <c r="C228" i="1"/>
  <c r="E228" i="1"/>
  <c r="F228" i="1"/>
  <c r="M229" i="1"/>
  <c r="A228" i="7" l="1"/>
  <c r="D228" i="1"/>
  <c r="B228" i="7" s="1"/>
  <c r="C229" i="1"/>
  <c r="M230" i="1"/>
  <c r="F229" i="1"/>
  <c r="E229" i="1"/>
  <c r="G229" i="7" l="1"/>
  <c r="T228" i="1"/>
  <c r="A229" i="7"/>
  <c r="D229" i="1"/>
  <c r="B229" i="7" s="1"/>
  <c r="C230" i="1"/>
  <c r="M231" i="1"/>
  <c r="F230" i="1"/>
  <c r="E230" i="1"/>
  <c r="G230" i="7" l="1"/>
  <c r="T229" i="1"/>
  <c r="S229" i="1" s="1"/>
  <c r="D230" i="1"/>
  <c r="B230" i="7" s="1"/>
  <c r="A230" i="7"/>
  <c r="C231" i="1"/>
  <c r="M232" i="1"/>
  <c r="E231" i="1"/>
  <c r="F231" i="1"/>
  <c r="G231" i="7" l="1"/>
  <c r="T230" i="1"/>
  <c r="S230" i="1" s="1"/>
  <c r="A231" i="7"/>
  <c r="U229" i="1"/>
  <c r="D231" i="1"/>
  <c r="B231" i="7" s="1"/>
  <c r="C232" i="1"/>
  <c r="E232" i="1"/>
  <c r="M233" i="1"/>
  <c r="F232" i="1"/>
  <c r="G232" i="7" l="1"/>
  <c r="T231" i="1"/>
  <c r="S231" i="1" s="1"/>
  <c r="U230" i="1"/>
  <c r="D232" i="1"/>
  <c r="B232" i="7" s="1"/>
  <c r="C233" i="1"/>
  <c r="A232" i="7"/>
  <c r="F233" i="1"/>
  <c r="E233" i="1"/>
  <c r="M234" i="1"/>
  <c r="G233" i="7" l="1"/>
  <c r="T232" i="1"/>
  <c r="S232" i="1" s="1"/>
  <c r="A233" i="7"/>
  <c r="U231" i="1"/>
  <c r="D233" i="1"/>
  <c r="B233" i="7" s="1"/>
  <c r="C234" i="1"/>
  <c r="E234" i="1"/>
  <c r="F234" i="1"/>
  <c r="M235" i="1"/>
  <c r="G234" i="7" l="1"/>
  <c r="T233" i="1"/>
  <c r="S233" i="1" s="1"/>
  <c r="A234" i="7"/>
  <c r="U232" i="1"/>
  <c r="D234" i="1"/>
  <c r="B234" i="7" s="1"/>
  <c r="C235" i="1"/>
  <c r="E235" i="1"/>
  <c r="F235" i="1"/>
  <c r="M236" i="1"/>
  <c r="G235" i="7" l="1"/>
  <c r="T234" i="1"/>
  <c r="S234" i="1" s="1"/>
  <c r="A235" i="7"/>
  <c r="U233" i="1"/>
  <c r="D235" i="1"/>
  <c r="B235" i="7" s="1"/>
  <c r="C236" i="1"/>
  <c r="E236" i="1"/>
  <c r="F236" i="1"/>
  <c r="M237" i="1"/>
  <c r="G236" i="7" l="1"/>
  <c r="T235" i="1"/>
  <c r="S235" i="1" s="1"/>
  <c r="A236" i="7"/>
  <c r="U234" i="1"/>
  <c r="D236" i="1"/>
  <c r="B236" i="7" s="1"/>
  <c r="C237" i="1"/>
  <c r="E237" i="1"/>
  <c r="F237" i="1"/>
  <c r="M238" i="1"/>
  <c r="G237" i="7" l="1"/>
  <c r="T236" i="1"/>
  <c r="S236" i="1" s="1"/>
  <c r="A237" i="7"/>
  <c r="U235" i="1"/>
  <c r="D237" i="1"/>
  <c r="B237" i="7" s="1"/>
  <c r="C238" i="1"/>
  <c r="E238" i="1"/>
  <c r="F238" i="1"/>
  <c r="G238" i="7" l="1"/>
  <c r="T237" i="1"/>
  <c r="S237" i="1" s="1"/>
  <c r="A238" i="7"/>
  <c r="U236" i="1"/>
  <c r="D238" i="1"/>
  <c r="B238" i="7" s="1"/>
  <c r="E51" i="7"/>
  <c r="F51" i="7" s="1"/>
  <c r="I51" i="1"/>
  <c r="J52" i="1"/>
  <c r="J53" i="1" s="1"/>
  <c r="T238" i="1" l="1"/>
  <c r="S238" i="1" s="1"/>
  <c r="U237" i="1"/>
  <c r="I53" i="1"/>
  <c r="E53" i="7"/>
  <c r="F53" i="7" s="1"/>
  <c r="J54" i="1"/>
  <c r="I52" i="1"/>
  <c r="E52" i="7"/>
  <c r="F52" i="7" s="1"/>
  <c r="U238" i="1" l="1"/>
  <c r="I54" i="1"/>
  <c r="E54" i="7"/>
  <c r="F54" i="7" s="1"/>
  <c r="J55" i="1"/>
  <c r="E55" i="7" l="1"/>
  <c r="F55" i="7" s="1"/>
  <c r="I55" i="1"/>
  <c r="J56" i="1"/>
  <c r="I56" i="1" l="1"/>
  <c r="E56" i="7"/>
  <c r="F56" i="7" s="1"/>
  <c r="J57" i="1"/>
  <c r="I57" i="1" s="1"/>
  <c r="E57" i="7" l="1"/>
  <c r="F57" i="7" s="1"/>
  <c r="J58" i="1"/>
  <c r="I58" i="1" s="1"/>
  <c r="E58" i="7" l="1"/>
  <c r="F58" i="7" s="1"/>
  <c r="J59" i="1"/>
  <c r="I59" i="1" s="1"/>
  <c r="E59" i="7" l="1"/>
  <c r="F59" i="7" s="1"/>
  <c r="J60" i="1"/>
  <c r="I60" i="1" s="1"/>
  <c r="E60" i="7" l="1"/>
  <c r="F60" i="7" s="1"/>
  <c r="J61" i="1"/>
  <c r="I61" i="1" s="1"/>
  <c r="E61" i="7" l="1"/>
  <c r="F61" i="7" s="1"/>
  <c r="J62" i="1"/>
  <c r="I62" i="1" s="1"/>
  <c r="E62" i="7" l="1"/>
  <c r="F62" i="7" s="1"/>
  <c r="J63" i="1"/>
  <c r="I63" i="1" s="1"/>
  <c r="E63" i="7" l="1"/>
  <c r="F63" i="7" s="1"/>
  <c r="J64" i="1"/>
  <c r="I64" i="1" s="1"/>
  <c r="E64" i="7" l="1"/>
  <c r="F64" i="7" s="1"/>
  <c r="J65" i="1"/>
  <c r="I65" i="1" s="1"/>
  <c r="E65" i="7" l="1"/>
  <c r="F65" i="7" s="1"/>
  <c r="J66" i="1"/>
  <c r="I66" i="1" s="1"/>
  <c r="E66" i="7" l="1"/>
  <c r="F66" i="7" s="1"/>
  <c r="J67" i="1"/>
  <c r="I67" i="1" s="1"/>
  <c r="E67" i="7" l="1"/>
  <c r="F67" i="7" s="1"/>
  <c r="J68" i="1"/>
  <c r="I68" i="1" s="1"/>
  <c r="E68" i="7" l="1"/>
  <c r="F68" i="7" s="1"/>
  <c r="J69" i="1"/>
  <c r="I69" i="1" s="1"/>
  <c r="E69" i="7" l="1"/>
  <c r="F69" i="7" s="1"/>
  <c r="J70" i="1"/>
  <c r="I70" i="1" s="1"/>
  <c r="E70" i="7" l="1"/>
  <c r="F70" i="7" s="1"/>
  <c r="J71" i="1"/>
  <c r="I71" i="1" s="1"/>
  <c r="E71" i="7" l="1"/>
  <c r="F71" i="7" s="1"/>
  <c r="J72" i="1"/>
  <c r="I72" i="1" s="1"/>
  <c r="E72" i="7" l="1"/>
  <c r="F72" i="7" s="1"/>
  <c r="J73" i="1"/>
  <c r="I73" i="1" s="1"/>
  <c r="E73" i="7" l="1"/>
  <c r="F73" i="7" s="1"/>
  <c r="J74" i="1"/>
  <c r="I74" i="1" s="1"/>
  <c r="E74" i="7" l="1"/>
  <c r="F74" i="7" s="1"/>
  <c r="J75" i="1"/>
  <c r="I75" i="1" s="1"/>
  <c r="J76" i="1" l="1"/>
  <c r="I76" i="1" s="1"/>
  <c r="E75" i="7"/>
  <c r="F75" i="7" s="1"/>
  <c r="E76" i="7" l="1"/>
  <c r="F76" i="7" s="1"/>
  <c r="J77" i="1"/>
  <c r="I77" i="1" s="1"/>
  <c r="E77" i="7" l="1"/>
  <c r="F77" i="7" s="1"/>
  <c r="J78" i="1"/>
  <c r="I78" i="1" s="1"/>
  <c r="E78" i="7" l="1"/>
  <c r="F78" i="7" s="1"/>
  <c r="J79" i="1"/>
  <c r="I79" i="1" s="1"/>
  <c r="J80" i="1" l="1"/>
  <c r="I80" i="1" s="1"/>
  <c r="E79" i="7"/>
  <c r="F79" i="7" s="1"/>
  <c r="E80" i="7" l="1"/>
  <c r="F80" i="7" s="1"/>
  <c r="J81" i="1"/>
  <c r="I81" i="1" s="1"/>
  <c r="E81" i="7" l="1"/>
  <c r="F81" i="7" s="1"/>
  <c r="J82" i="1"/>
  <c r="I82" i="1" s="1"/>
  <c r="E82" i="7" l="1"/>
  <c r="F82" i="7" s="1"/>
  <c r="J83" i="1"/>
  <c r="I83" i="1" s="1"/>
  <c r="E83" i="7" l="1"/>
  <c r="F83" i="7" s="1"/>
  <c r="J84" i="1"/>
  <c r="I84" i="1" s="1"/>
  <c r="E84" i="7" l="1"/>
  <c r="F84" i="7" s="1"/>
  <c r="J85" i="1"/>
  <c r="I85" i="1" s="1"/>
  <c r="E85" i="7" l="1"/>
  <c r="F85" i="7" s="1"/>
  <c r="J86" i="1"/>
  <c r="I86" i="1" s="1"/>
  <c r="E86" i="7" l="1"/>
  <c r="F86" i="7" s="1"/>
  <c r="J87" i="1"/>
  <c r="I87" i="1" s="1"/>
  <c r="E87" i="7" l="1"/>
  <c r="F87" i="7" s="1"/>
  <c r="J88" i="1"/>
  <c r="I88" i="1" s="1"/>
  <c r="E88" i="7" l="1"/>
  <c r="F88" i="7" s="1"/>
  <c r="J89" i="1"/>
  <c r="I89" i="1" s="1"/>
  <c r="J90" i="1" l="1"/>
  <c r="I90" i="1" s="1"/>
  <c r="E89" i="7"/>
  <c r="F89" i="7" s="1"/>
  <c r="E90" i="7" l="1"/>
  <c r="F90" i="7" s="1"/>
  <c r="J91" i="1"/>
  <c r="I91" i="1" s="1"/>
  <c r="E91" i="7" l="1"/>
  <c r="F91" i="7" s="1"/>
  <c r="J92" i="1"/>
  <c r="I92" i="1" s="1"/>
  <c r="E92" i="7" l="1"/>
  <c r="F92" i="7" s="1"/>
  <c r="J93" i="1"/>
  <c r="I93" i="1" s="1"/>
  <c r="E93" i="7" l="1"/>
  <c r="F93" i="7" s="1"/>
  <c r="J94" i="1"/>
  <c r="I94" i="1" s="1"/>
  <c r="E94" i="7" l="1"/>
  <c r="F94" i="7" s="1"/>
  <c r="J95" i="1"/>
  <c r="I95" i="1" s="1"/>
  <c r="E95" i="7" l="1"/>
  <c r="F95" i="7" s="1"/>
  <c r="J96" i="1"/>
  <c r="I96" i="1" s="1"/>
  <c r="E96" i="7" l="1"/>
  <c r="F96" i="7" s="1"/>
  <c r="J97" i="1"/>
  <c r="I97" i="1" s="1"/>
  <c r="E97" i="7" l="1"/>
  <c r="F97" i="7" s="1"/>
  <c r="J98" i="1"/>
  <c r="I98" i="1" s="1"/>
  <c r="E98" i="7" l="1"/>
  <c r="F98" i="7" s="1"/>
  <c r="J99" i="1"/>
  <c r="I99" i="1" s="1"/>
  <c r="E99" i="7" l="1"/>
  <c r="F99" i="7" s="1"/>
  <c r="J100" i="1"/>
  <c r="I100" i="1" s="1"/>
  <c r="E100" i="7" l="1"/>
  <c r="F100" i="7" s="1"/>
  <c r="J101" i="1"/>
  <c r="I101" i="1" s="1"/>
  <c r="E101" i="7" l="1"/>
  <c r="F101" i="7" s="1"/>
  <c r="J102" i="1"/>
  <c r="I102" i="1" s="1"/>
  <c r="E102" i="7" l="1"/>
  <c r="F102" i="7" s="1"/>
  <c r="J103" i="1"/>
  <c r="I103" i="1" s="1"/>
  <c r="E103" i="7" l="1"/>
  <c r="F103" i="7" s="1"/>
  <c r="J104" i="1"/>
  <c r="I104" i="1" s="1"/>
  <c r="E104" i="7" l="1"/>
  <c r="F104" i="7" s="1"/>
  <c r="J105" i="1"/>
  <c r="I105" i="1" s="1"/>
  <c r="E105" i="7" l="1"/>
  <c r="F105" i="7" s="1"/>
  <c r="J106" i="1"/>
  <c r="I106" i="1" s="1"/>
  <c r="E106" i="7" l="1"/>
  <c r="F106" i="7" s="1"/>
  <c r="J107" i="1"/>
  <c r="I107" i="1" s="1"/>
  <c r="J108" i="1" l="1"/>
  <c r="I108" i="1" s="1"/>
  <c r="E107" i="7"/>
  <c r="F107" i="7" s="1"/>
  <c r="E108" i="7" l="1"/>
  <c r="F108" i="7" s="1"/>
  <c r="J109" i="1"/>
  <c r="I109" i="1" s="1"/>
  <c r="E109" i="7" l="1"/>
  <c r="F109" i="7" s="1"/>
  <c r="J110" i="1"/>
  <c r="I110" i="1" s="1"/>
  <c r="E110" i="7" l="1"/>
  <c r="F110" i="7" s="1"/>
  <c r="J111" i="1"/>
  <c r="I111" i="1" s="1"/>
  <c r="J112" i="1" l="1"/>
  <c r="I112" i="1" s="1"/>
  <c r="E111" i="7"/>
  <c r="F111" i="7" s="1"/>
  <c r="E112" i="7" l="1"/>
  <c r="J113" i="1"/>
  <c r="I113" i="1" s="1"/>
  <c r="F112" i="7" l="1"/>
  <c r="E113" i="7"/>
  <c r="J114" i="1"/>
  <c r="I114" i="1" s="1"/>
  <c r="F113" i="7" l="1"/>
  <c r="E114" i="7"/>
  <c r="J115" i="1"/>
  <c r="I115" i="1" s="1"/>
  <c r="F114" i="7" l="1"/>
  <c r="E115" i="7"/>
  <c r="J116" i="1"/>
  <c r="I116" i="1" s="1"/>
  <c r="F115" i="7" l="1"/>
  <c r="E116" i="7"/>
  <c r="J117" i="1"/>
  <c r="I117" i="1" s="1"/>
  <c r="F116" i="7" l="1"/>
  <c r="E117" i="7"/>
  <c r="J118" i="1"/>
  <c r="I118" i="1" s="1"/>
  <c r="F117" i="7" l="1"/>
  <c r="E118" i="7"/>
  <c r="J119" i="1"/>
  <c r="I119" i="1" s="1"/>
  <c r="F118" i="7" l="1"/>
  <c r="E119" i="7"/>
  <c r="J120" i="1"/>
  <c r="I120" i="1" s="1"/>
  <c r="F119" i="7" l="1"/>
  <c r="E120" i="7"/>
  <c r="J121" i="1"/>
  <c r="I121" i="1" s="1"/>
  <c r="F120" i="7" l="1"/>
  <c r="E121" i="7"/>
  <c r="J122" i="1"/>
  <c r="I122" i="1" s="1"/>
  <c r="F121" i="7" l="1"/>
  <c r="E122" i="7"/>
  <c r="J123" i="1"/>
  <c r="I123" i="1" s="1"/>
  <c r="F122" i="7" l="1"/>
  <c r="J124" i="1"/>
  <c r="I124" i="1" s="1"/>
  <c r="E123" i="7"/>
  <c r="F123" i="7" l="1"/>
  <c r="E124" i="7"/>
  <c r="J125" i="1"/>
  <c r="I125" i="1" s="1"/>
  <c r="F124" i="7" l="1"/>
  <c r="E125" i="7"/>
  <c r="J126" i="1"/>
  <c r="I126" i="1" s="1"/>
  <c r="F125" i="7" l="1"/>
  <c r="E126" i="7"/>
  <c r="J127" i="1"/>
  <c r="I127" i="1" s="1"/>
  <c r="F126" i="7" l="1"/>
  <c r="J128" i="1"/>
  <c r="I128" i="1" s="1"/>
  <c r="E127" i="7"/>
  <c r="F127" i="7" l="1"/>
  <c r="E128" i="7"/>
  <c r="J129" i="1"/>
  <c r="I129" i="1" s="1"/>
  <c r="F128" i="7" l="1"/>
  <c r="E129" i="7"/>
  <c r="J130" i="1"/>
  <c r="I130" i="1" s="1"/>
  <c r="F129" i="7" l="1"/>
  <c r="E130" i="7"/>
  <c r="J131" i="1"/>
  <c r="I131" i="1" s="1"/>
  <c r="F130" i="7" l="1"/>
  <c r="E131" i="7"/>
  <c r="J132" i="1"/>
  <c r="I132" i="1" s="1"/>
  <c r="F131" i="7" l="1"/>
  <c r="E132" i="7"/>
  <c r="J133" i="1"/>
  <c r="I133" i="1" s="1"/>
  <c r="F132" i="7" l="1"/>
  <c r="E133" i="7"/>
  <c r="J134" i="1"/>
  <c r="I134" i="1" s="1"/>
  <c r="F133" i="7" l="1"/>
  <c r="E134" i="7"/>
  <c r="J135" i="1"/>
  <c r="I135" i="1" s="1"/>
  <c r="F134" i="7" l="1"/>
  <c r="E135" i="7"/>
  <c r="J136" i="1"/>
  <c r="I136" i="1" s="1"/>
  <c r="F135" i="7" l="1"/>
  <c r="E136" i="7"/>
  <c r="J137" i="1"/>
  <c r="I137" i="1" s="1"/>
  <c r="F136" i="7" l="1"/>
  <c r="J138" i="1"/>
  <c r="I138" i="1" s="1"/>
  <c r="E137" i="7"/>
  <c r="F137" i="7" l="1"/>
  <c r="E138" i="7"/>
  <c r="J139" i="1"/>
  <c r="I139" i="1" s="1"/>
  <c r="F138" i="7" l="1"/>
  <c r="J140" i="1"/>
  <c r="I140" i="1" s="1"/>
  <c r="E139" i="7"/>
  <c r="F139" i="7" l="1"/>
  <c r="E140" i="7"/>
  <c r="J141" i="1"/>
  <c r="I141" i="1" s="1"/>
  <c r="F140" i="7" l="1"/>
  <c r="E141" i="7"/>
  <c r="J142" i="1"/>
  <c r="I142" i="1" s="1"/>
  <c r="F141" i="7" l="1"/>
  <c r="E142" i="7"/>
  <c r="J143" i="1"/>
  <c r="I143" i="1" s="1"/>
  <c r="F142" i="7" l="1"/>
  <c r="J144" i="1"/>
  <c r="I144" i="1" s="1"/>
  <c r="E143" i="7"/>
  <c r="F143" i="7" l="1"/>
  <c r="E144" i="7"/>
  <c r="J145" i="1"/>
  <c r="I145" i="1" s="1"/>
  <c r="F144" i="7" l="1"/>
  <c r="E145" i="7"/>
  <c r="J146" i="1"/>
  <c r="I146" i="1" s="1"/>
  <c r="F145" i="7" l="1"/>
  <c r="E146" i="7"/>
  <c r="J147" i="1"/>
  <c r="I147" i="1" s="1"/>
  <c r="F146" i="7" l="1"/>
  <c r="E147" i="7"/>
  <c r="J148" i="1"/>
  <c r="I148" i="1" s="1"/>
  <c r="F147" i="7" l="1"/>
  <c r="E148" i="7"/>
  <c r="J149" i="1"/>
  <c r="I149" i="1" s="1"/>
  <c r="F148" i="7" l="1"/>
  <c r="E149" i="7"/>
  <c r="J150" i="1"/>
  <c r="I150" i="1" s="1"/>
  <c r="F149" i="7" l="1"/>
  <c r="E150" i="7"/>
  <c r="J151" i="1"/>
  <c r="I151" i="1" s="1"/>
  <c r="F150" i="7" l="1"/>
  <c r="J152" i="1"/>
  <c r="I152" i="1" s="1"/>
  <c r="E151" i="7"/>
  <c r="F151" i="7" l="1"/>
  <c r="E152" i="7"/>
  <c r="J153" i="1"/>
  <c r="I153" i="1" s="1"/>
  <c r="F152" i="7" l="1"/>
  <c r="E153" i="7"/>
  <c r="J154" i="1"/>
  <c r="I154" i="1" s="1"/>
  <c r="F153" i="7" l="1"/>
  <c r="E154" i="7"/>
  <c r="J155" i="1"/>
  <c r="I155" i="1" s="1"/>
  <c r="F154" i="7" l="1"/>
  <c r="E155" i="7"/>
  <c r="J156" i="1"/>
  <c r="I156" i="1" s="1"/>
  <c r="F155" i="7" l="1"/>
  <c r="J157" i="1"/>
  <c r="I157" i="1" s="1"/>
  <c r="E156" i="7"/>
  <c r="F156" i="7" l="1"/>
  <c r="E157" i="7"/>
  <c r="J158" i="1"/>
  <c r="I158" i="1" s="1"/>
  <c r="F157" i="7" l="1"/>
  <c r="E158" i="7"/>
  <c r="J159" i="1"/>
  <c r="I159" i="1" s="1"/>
  <c r="F158" i="7" l="1"/>
  <c r="E159" i="7"/>
  <c r="J160" i="1"/>
  <c r="I160" i="1" s="1"/>
  <c r="F159" i="7" l="1"/>
  <c r="E160" i="7"/>
  <c r="J161" i="1"/>
  <c r="I161" i="1" s="1"/>
  <c r="F160" i="7" l="1"/>
  <c r="E161" i="7"/>
  <c r="J162" i="1"/>
  <c r="I162" i="1" s="1"/>
  <c r="F161" i="7" l="1"/>
  <c r="E162" i="7"/>
  <c r="J163" i="1"/>
  <c r="I163" i="1" s="1"/>
  <c r="F162" i="7" l="1"/>
  <c r="J164" i="1"/>
  <c r="E163" i="7"/>
  <c r="I164" i="1" l="1"/>
  <c r="T164" i="1"/>
  <c r="F163" i="7"/>
  <c r="E164" i="7"/>
  <c r="G164" i="7" s="1"/>
  <c r="J165" i="1"/>
  <c r="S164" i="1" l="1"/>
  <c r="U164" i="1"/>
  <c r="I165" i="1"/>
  <c r="T165" i="1"/>
  <c r="F164" i="7"/>
  <c r="E165" i="7"/>
  <c r="G165" i="7" s="1"/>
  <c r="J166" i="1"/>
  <c r="S165" i="1" l="1"/>
  <c r="U165" i="1"/>
  <c r="I166" i="1"/>
  <c r="T166" i="1"/>
  <c r="F165" i="7"/>
  <c r="E166" i="7"/>
  <c r="G166" i="7" s="1"/>
  <c r="J167" i="1"/>
  <c r="S166" i="1" l="1"/>
  <c r="U166" i="1"/>
  <c r="I167" i="1"/>
  <c r="T167" i="1"/>
  <c r="F166" i="7"/>
  <c r="J168" i="1"/>
  <c r="E167" i="7"/>
  <c r="G167" i="7" s="1"/>
  <c r="S167" i="1" l="1"/>
  <c r="U167" i="1"/>
  <c r="I168" i="1"/>
  <c r="T168" i="1"/>
  <c r="F167" i="7"/>
  <c r="E168" i="7"/>
  <c r="G168" i="7" s="1"/>
  <c r="J169" i="1"/>
  <c r="S168" i="1" l="1"/>
  <c r="E10" i="5" s="1"/>
  <c r="U168" i="1"/>
  <c r="I169" i="1"/>
  <c r="T169" i="1"/>
  <c r="F168" i="7"/>
  <c r="E169" i="7"/>
  <c r="G169" i="7" s="1"/>
  <c r="J170" i="1"/>
  <c r="S169" i="1" l="1"/>
  <c r="U169" i="1"/>
  <c r="I170" i="1"/>
  <c r="T170" i="1"/>
  <c r="F169" i="7"/>
  <c r="E170" i="7"/>
  <c r="G170" i="7" s="1"/>
  <c r="J171" i="1"/>
  <c r="S170" i="1" l="1"/>
  <c r="U170" i="1"/>
  <c r="I171" i="1"/>
  <c r="T171" i="1"/>
  <c r="F170" i="7"/>
  <c r="E171" i="7"/>
  <c r="G171" i="7" s="1"/>
  <c r="J172" i="1"/>
  <c r="S171" i="1" l="1"/>
  <c r="U171" i="1"/>
  <c r="I172" i="1"/>
  <c r="T172" i="1"/>
  <c r="F171" i="7"/>
  <c r="E172" i="7"/>
  <c r="G172" i="7" s="1"/>
  <c r="J173" i="1"/>
  <c r="S172" i="1" l="1"/>
  <c r="U172" i="1"/>
  <c r="I173" i="1"/>
  <c r="T173" i="1"/>
  <c r="F172" i="7"/>
  <c r="E173" i="7"/>
  <c r="G173" i="7" s="1"/>
  <c r="J174" i="1"/>
  <c r="S173" i="1" l="1"/>
  <c r="U173" i="1"/>
  <c r="I174" i="1"/>
  <c r="T174" i="1"/>
  <c r="F173" i="7"/>
  <c r="E174" i="7"/>
  <c r="G174" i="7" s="1"/>
  <c r="J175" i="1"/>
  <c r="S174" i="1" l="1"/>
  <c r="U174" i="1"/>
  <c r="I175" i="1"/>
  <c r="T175" i="1"/>
  <c r="F174" i="7"/>
  <c r="E175" i="7"/>
  <c r="G175" i="7" s="1"/>
  <c r="J176" i="1"/>
  <c r="S175" i="1" l="1"/>
  <c r="U175" i="1"/>
  <c r="I176" i="1"/>
  <c r="T176" i="1"/>
  <c r="F175" i="7"/>
  <c r="E176" i="7"/>
  <c r="G176" i="7" s="1"/>
  <c r="J177" i="1"/>
  <c r="S176" i="1" l="1"/>
  <c r="U176" i="1"/>
  <c r="I177" i="1"/>
  <c r="T177" i="1"/>
  <c r="F176" i="7"/>
  <c r="E177" i="7"/>
  <c r="G177" i="7" s="1"/>
  <c r="J178" i="1"/>
  <c r="I178" i="1" l="1"/>
  <c r="T178" i="1"/>
  <c r="S177" i="1"/>
  <c r="U177" i="1"/>
  <c r="F177" i="7"/>
  <c r="E178" i="7"/>
  <c r="G178" i="7" s="1"/>
  <c r="J179" i="1"/>
  <c r="I179" i="1" l="1"/>
  <c r="T179" i="1"/>
  <c r="S178" i="1"/>
  <c r="U178" i="1"/>
  <c r="F178" i="7"/>
  <c r="J180" i="1"/>
  <c r="E179" i="7"/>
  <c r="G179" i="7" s="1"/>
  <c r="I180" i="1" l="1"/>
  <c r="T180" i="1"/>
  <c r="S179" i="1"/>
  <c r="U179" i="1"/>
  <c r="F179" i="7"/>
  <c r="E180" i="7"/>
  <c r="G180" i="7" s="1"/>
  <c r="J181" i="1"/>
  <c r="I181" i="1" l="1"/>
  <c r="T181" i="1"/>
  <c r="S180" i="1"/>
  <c r="E11" i="5" s="1"/>
  <c r="U180" i="1"/>
  <c r="F180" i="7"/>
  <c r="E181" i="7"/>
  <c r="G181" i="7" s="1"/>
  <c r="J182" i="1"/>
  <c r="I182" i="1" l="1"/>
  <c r="T182" i="1"/>
  <c r="S181" i="1"/>
  <c r="U181" i="1"/>
  <c r="F181" i="7"/>
  <c r="E182" i="7"/>
  <c r="G182" i="7" s="1"/>
  <c r="J183" i="1"/>
  <c r="I183" i="1" l="1"/>
  <c r="T183" i="1"/>
  <c r="S182" i="1"/>
  <c r="U182" i="1"/>
  <c r="F182" i="7"/>
  <c r="J184" i="1"/>
  <c r="E183" i="7"/>
  <c r="G183" i="7" s="1"/>
  <c r="S183" i="1" l="1"/>
  <c r="U183" i="1"/>
  <c r="I184" i="1"/>
  <c r="T184" i="1"/>
  <c r="F183" i="7"/>
  <c r="E184" i="7"/>
  <c r="G184" i="7" s="1"/>
  <c r="J185" i="1"/>
  <c r="S184" i="1" l="1"/>
  <c r="U184" i="1"/>
  <c r="I185" i="1"/>
  <c r="T185" i="1"/>
  <c r="F184" i="7"/>
  <c r="E185" i="7"/>
  <c r="G185" i="7" s="1"/>
  <c r="J186" i="1"/>
  <c r="S185" i="1" l="1"/>
  <c r="U185" i="1"/>
  <c r="I186" i="1"/>
  <c r="T186" i="1"/>
  <c r="F185" i="7"/>
  <c r="E186" i="7"/>
  <c r="G186" i="7" s="1"/>
  <c r="J187" i="1"/>
  <c r="S186" i="1" l="1"/>
  <c r="U186" i="1"/>
  <c r="I187" i="1"/>
  <c r="T187" i="1"/>
  <c r="F186" i="7"/>
  <c r="E187" i="7"/>
  <c r="G187" i="7" s="1"/>
  <c r="J188" i="1"/>
  <c r="U187" i="1" l="1"/>
  <c r="S187" i="1"/>
  <c r="I188" i="1"/>
  <c r="T188" i="1"/>
  <c r="F187" i="7"/>
  <c r="E188" i="7"/>
  <c r="G188" i="7" s="1"/>
  <c r="J189" i="1"/>
  <c r="S188" i="1" l="1"/>
  <c r="U188" i="1"/>
  <c r="I189" i="1"/>
  <c r="T189" i="1"/>
  <c r="F188" i="7"/>
  <c r="E189" i="7"/>
  <c r="G189" i="7" s="1"/>
  <c r="J190" i="1"/>
  <c r="S189" i="1" l="1"/>
  <c r="U189" i="1"/>
  <c r="I190" i="1"/>
  <c r="T190" i="1"/>
  <c r="F189" i="7"/>
  <c r="E190" i="7"/>
  <c r="G190" i="7" s="1"/>
  <c r="J191" i="1"/>
  <c r="S190" i="1" l="1"/>
  <c r="U190" i="1"/>
  <c r="I191" i="1"/>
  <c r="T191" i="1"/>
  <c r="F190" i="7"/>
  <c r="E191" i="7"/>
  <c r="G191" i="7" s="1"/>
  <c r="J192" i="1"/>
  <c r="S191" i="1" l="1"/>
  <c r="U191" i="1"/>
  <c r="I192" i="1"/>
  <c r="T192" i="1"/>
  <c r="F191" i="7"/>
  <c r="E192" i="7"/>
  <c r="G192" i="7" s="1"/>
  <c r="J193" i="1"/>
  <c r="S192" i="1" l="1"/>
  <c r="E12" i="5" s="1"/>
  <c r="U192" i="1"/>
  <c r="I193" i="1"/>
  <c r="T193" i="1"/>
  <c r="F192" i="7"/>
  <c r="E193" i="7"/>
  <c r="G193" i="7" s="1"/>
  <c r="J194" i="1"/>
  <c r="S193" i="1" l="1"/>
  <c r="U193" i="1"/>
  <c r="I194" i="1"/>
  <c r="T194" i="1"/>
  <c r="F193" i="7"/>
  <c r="E194" i="7"/>
  <c r="G194" i="7" s="1"/>
  <c r="J195" i="1"/>
  <c r="I195" i="1" l="1"/>
  <c r="T195" i="1"/>
  <c r="S194" i="1"/>
  <c r="U194" i="1"/>
  <c r="F194" i="7"/>
  <c r="J196" i="1"/>
  <c r="E195" i="7"/>
  <c r="G195" i="7" s="1"/>
  <c r="S195" i="1" l="1"/>
  <c r="U195" i="1"/>
  <c r="I196" i="1"/>
  <c r="T196" i="1"/>
  <c r="F195" i="7"/>
  <c r="J197" i="1"/>
  <c r="E196" i="7"/>
  <c r="G196" i="7" s="1"/>
  <c r="S196" i="1" l="1"/>
  <c r="U196" i="1"/>
  <c r="I197" i="1"/>
  <c r="T197" i="1"/>
  <c r="F196" i="7"/>
  <c r="E197" i="7"/>
  <c r="G197" i="7" s="1"/>
  <c r="J198" i="1"/>
  <c r="I198" i="1" l="1"/>
  <c r="T198" i="1"/>
  <c r="S197" i="1"/>
  <c r="U197" i="1"/>
  <c r="F197" i="7"/>
  <c r="E198" i="7"/>
  <c r="G198" i="7" s="1"/>
  <c r="J199" i="1"/>
  <c r="I199" i="1" l="1"/>
  <c r="T199" i="1"/>
  <c r="S198" i="1"/>
  <c r="U198" i="1"/>
  <c r="F198" i="7"/>
  <c r="J200" i="1"/>
  <c r="E199" i="7"/>
  <c r="G199" i="7" s="1"/>
  <c r="I200" i="1" l="1"/>
  <c r="T200" i="1"/>
  <c r="S199" i="1"/>
  <c r="U199" i="1"/>
  <c r="F199" i="7"/>
  <c r="E200" i="7"/>
  <c r="G200" i="7" s="1"/>
  <c r="J201" i="1"/>
  <c r="I201" i="1" l="1"/>
  <c r="T201" i="1"/>
  <c r="S200" i="1"/>
  <c r="U200" i="1"/>
  <c r="F200" i="7"/>
  <c r="E201" i="7"/>
  <c r="G201" i="7" s="1"/>
  <c r="J202" i="1"/>
  <c r="I202" i="1" l="1"/>
  <c r="T202" i="1"/>
  <c r="S201" i="1"/>
  <c r="U201" i="1"/>
  <c r="F201" i="7"/>
  <c r="E202" i="7"/>
  <c r="G202" i="7" s="1"/>
  <c r="J203" i="1"/>
  <c r="I203" i="1" l="1"/>
  <c r="T203" i="1"/>
  <c r="S202" i="1"/>
  <c r="U202" i="1"/>
  <c r="F202" i="7"/>
  <c r="J204" i="1"/>
  <c r="E203" i="7"/>
  <c r="G203" i="7" s="1"/>
  <c r="S203" i="1" l="1"/>
  <c r="U203" i="1"/>
  <c r="I204" i="1"/>
  <c r="T204" i="1"/>
  <c r="F203" i="7"/>
  <c r="J205" i="1"/>
  <c r="E204" i="7"/>
  <c r="G204" i="7" s="1"/>
  <c r="I205" i="1" l="1"/>
  <c r="T205" i="1"/>
  <c r="S204" i="1"/>
  <c r="E13" i="5" s="1"/>
  <c r="U204" i="1"/>
  <c r="F204" i="7"/>
  <c r="J206" i="1"/>
  <c r="E205" i="7"/>
  <c r="G205" i="7" s="1"/>
  <c r="S205" i="1" l="1"/>
  <c r="U205" i="1"/>
  <c r="I206" i="1"/>
  <c r="T206" i="1"/>
  <c r="F205" i="7"/>
  <c r="E206" i="7"/>
  <c r="G206" i="7" s="1"/>
  <c r="J207" i="1"/>
  <c r="S206" i="1" l="1"/>
  <c r="U206" i="1"/>
  <c r="I207" i="1"/>
  <c r="T207" i="1"/>
  <c r="F206" i="7"/>
  <c r="E207" i="7"/>
  <c r="G207" i="7" s="1"/>
  <c r="J208" i="1"/>
  <c r="S207" i="1" l="1"/>
  <c r="U207" i="1"/>
  <c r="I208" i="1"/>
  <c r="T208" i="1"/>
  <c r="F207" i="7"/>
  <c r="E208" i="7"/>
  <c r="G208" i="7" s="1"/>
  <c r="J209" i="1"/>
  <c r="S208" i="1" l="1"/>
  <c r="U208" i="1"/>
  <c r="I209" i="1"/>
  <c r="T209" i="1"/>
  <c r="F208" i="7"/>
  <c r="E209" i="7"/>
  <c r="G209" i="7" s="1"/>
  <c r="J210" i="1"/>
  <c r="S209" i="1" l="1"/>
  <c r="U209" i="1"/>
  <c r="I210" i="1"/>
  <c r="T210" i="1"/>
  <c r="F209" i="7"/>
  <c r="E210" i="7"/>
  <c r="G210" i="7" s="1"/>
  <c r="J211" i="1"/>
  <c r="S210" i="1" l="1"/>
  <c r="U210" i="1"/>
  <c r="I211" i="1"/>
  <c r="T211" i="1"/>
  <c r="F210" i="7"/>
  <c r="J212" i="1"/>
  <c r="E211" i="7"/>
  <c r="G211" i="7" s="1"/>
  <c r="S211" i="1" l="1"/>
  <c r="U211" i="1"/>
  <c r="I212" i="1"/>
  <c r="T212" i="1"/>
  <c r="F211" i="7"/>
  <c r="E212" i="7"/>
  <c r="G212" i="7" s="1"/>
  <c r="J213" i="1"/>
  <c r="I213" i="1" l="1"/>
  <c r="T213" i="1"/>
  <c r="S212" i="1"/>
  <c r="U212" i="1"/>
  <c r="F212" i="7"/>
  <c r="E213" i="7"/>
  <c r="G213" i="7" s="1"/>
  <c r="J214" i="1"/>
  <c r="I214" i="1" l="1"/>
  <c r="T214" i="1"/>
  <c r="S213" i="1"/>
  <c r="U213" i="1"/>
  <c r="F213" i="7"/>
  <c r="E214" i="7"/>
  <c r="G214" i="7" s="1"/>
  <c r="J215" i="1"/>
  <c r="I215" i="1" l="1"/>
  <c r="T215" i="1"/>
  <c r="S214" i="1"/>
  <c r="U214" i="1"/>
  <c r="F214" i="7"/>
  <c r="E215" i="7"/>
  <c r="G215" i="7" s="1"/>
  <c r="J216" i="1"/>
  <c r="I216" i="1" l="1"/>
  <c r="T216" i="1"/>
  <c r="S215" i="1"/>
  <c r="U215" i="1"/>
  <c r="F215" i="7"/>
  <c r="E216" i="7"/>
  <c r="G216" i="7" s="1"/>
  <c r="J217" i="1"/>
  <c r="I217" i="1" l="1"/>
  <c r="T217" i="1"/>
  <c r="S216" i="1"/>
  <c r="U216" i="1"/>
  <c r="F216" i="7"/>
  <c r="E217" i="7"/>
  <c r="G217" i="7" s="1"/>
  <c r="J218" i="1"/>
  <c r="I218" i="1" l="1"/>
  <c r="T218" i="1"/>
  <c r="S217" i="1"/>
  <c r="U217" i="1"/>
  <c r="F217" i="7"/>
  <c r="E218" i="7"/>
  <c r="G218" i="7" s="1"/>
  <c r="J219" i="1"/>
  <c r="I219" i="1" l="1"/>
  <c r="T219" i="1"/>
  <c r="S218" i="1"/>
  <c r="U218" i="1"/>
  <c r="F218" i="7"/>
  <c r="J220" i="1"/>
  <c r="E219" i="7"/>
  <c r="G219" i="7" s="1"/>
  <c r="S219" i="1" l="1"/>
  <c r="U219" i="1"/>
  <c r="I220" i="1"/>
  <c r="T220" i="1"/>
  <c r="F219" i="7"/>
  <c r="J221" i="1"/>
  <c r="E220" i="7"/>
  <c r="G220" i="7" s="1"/>
  <c r="S220" i="1" l="1"/>
  <c r="U220" i="1"/>
  <c r="I221" i="1"/>
  <c r="T221" i="1"/>
  <c r="F220" i="7"/>
  <c r="E221" i="7"/>
  <c r="G221" i="7" s="1"/>
  <c r="J222" i="1"/>
  <c r="S221" i="1" l="1"/>
  <c r="U221" i="1"/>
  <c r="I222" i="1"/>
  <c r="T222" i="1"/>
  <c r="F221" i="7"/>
  <c r="E222" i="7"/>
  <c r="G222" i="7" s="1"/>
  <c r="J223" i="1"/>
  <c r="S222" i="1" l="1"/>
  <c r="E14" i="5" s="1"/>
  <c r="U222" i="1"/>
  <c r="I223" i="1"/>
  <c r="T223" i="1"/>
  <c r="F222" i="7"/>
  <c r="E223" i="7"/>
  <c r="G223" i="7" s="1"/>
  <c r="J224" i="1"/>
  <c r="S223" i="1" l="1"/>
  <c r="E15" i="5" s="1"/>
  <c r="U223" i="1"/>
  <c r="I224" i="1"/>
  <c r="T224" i="1"/>
  <c r="F223" i="7"/>
  <c r="E224" i="7"/>
  <c r="G224" i="7" s="1"/>
  <c r="I225" i="1" l="1"/>
  <c r="T225" i="1"/>
  <c r="S224" i="1"/>
  <c r="U224" i="1"/>
  <c r="F224" i="7"/>
  <c r="E225" i="7"/>
  <c r="G225" i="7" s="1"/>
  <c r="J226" i="1"/>
  <c r="I226" i="1" l="1"/>
  <c r="T226" i="1"/>
  <c r="S225" i="1"/>
  <c r="U225" i="1"/>
  <c r="F225" i="7"/>
  <c r="E226" i="7"/>
  <c r="G226" i="7" s="1"/>
  <c r="J227" i="1"/>
  <c r="I227" i="1" l="1"/>
  <c r="T227" i="1"/>
  <c r="S226" i="1"/>
  <c r="U226" i="1"/>
  <c r="F226" i="7"/>
  <c r="E227" i="7"/>
  <c r="G227" i="7" s="1"/>
  <c r="S227" i="1" l="1"/>
  <c r="U227" i="1"/>
  <c r="S228" i="1"/>
  <c r="U228" i="1"/>
  <c r="F227" i="7"/>
  <c r="E228" i="7"/>
  <c r="I228" i="1"/>
  <c r="M9" i="2"/>
  <c r="O7" i="2"/>
  <c r="M8" i="2"/>
  <c r="O8" i="2"/>
  <c r="F228" i="7" l="1"/>
  <c r="G228" i="7"/>
  <c r="N13" i="2"/>
  <c r="N9" i="2"/>
  <c r="N8" i="2"/>
</calcChain>
</file>

<file path=xl/comments1.xml><?xml version="1.0" encoding="utf-8"?>
<comments xmlns="http://schemas.openxmlformats.org/spreadsheetml/2006/main">
  <authors>
    <author>Alan Madill</author>
  </authors>
  <commentList>
    <comment ref="C35" authorId="0">
      <text>
        <r>
          <rPr>
            <b/>
            <sz val="9"/>
            <color indexed="81"/>
            <rFont val="Tahoma"/>
            <family val="2"/>
          </rPr>
          <t>Alan Madill:</t>
        </r>
        <r>
          <rPr>
            <sz val="9"/>
            <color indexed="81"/>
            <rFont val="Tahoma"/>
            <family val="2"/>
          </rPr>
          <t xml:space="preserve">
Formula that takes altitude into account.</t>
        </r>
      </text>
    </comment>
    <comment ref="C36" authorId="0">
      <text>
        <r>
          <rPr>
            <b/>
            <sz val="9"/>
            <color indexed="81"/>
            <rFont val="Tahoma"/>
            <family val="2"/>
          </rPr>
          <t>Alan Madill:</t>
        </r>
        <r>
          <rPr>
            <sz val="9"/>
            <color indexed="81"/>
            <rFont val="Tahoma"/>
            <family val="2"/>
          </rPr>
          <t xml:space="preserve">
Formula before I discovered the RADIAN and DEGREE functions :-)</t>
        </r>
      </text>
    </comment>
    <comment ref="C37" authorId="0">
      <text>
        <r>
          <rPr>
            <b/>
            <sz val="9"/>
            <color indexed="81"/>
            <rFont val="Tahoma"/>
            <family val="2"/>
          </rPr>
          <t>Alan Madill:</t>
        </r>
        <r>
          <rPr>
            <sz val="9"/>
            <color indexed="81"/>
            <rFont val="Tahoma"/>
            <family val="2"/>
          </rPr>
          <t xml:space="preserve">
Formula with DEGREES and RADIANS function.</t>
        </r>
      </text>
    </comment>
  </commentList>
</comments>
</file>

<file path=xl/comments2.xml><?xml version="1.0" encoding="utf-8"?>
<comments xmlns="http://schemas.openxmlformats.org/spreadsheetml/2006/main">
  <authors>
    <author>Alan Madill</author>
  </authors>
  <commentList>
    <comment ref="C35" authorId="0">
      <text>
        <r>
          <rPr>
            <b/>
            <sz val="9"/>
            <color indexed="81"/>
            <rFont val="Tahoma"/>
            <family val="2"/>
          </rPr>
          <t>Alan Madill:</t>
        </r>
        <r>
          <rPr>
            <sz val="9"/>
            <color indexed="81"/>
            <rFont val="Tahoma"/>
            <family val="2"/>
          </rPr>
          <t xml:space="preserve">
Formula that takes altitude into account.</t>
        </r>
      </text>
    </comment>
    <comment ref="C36" authorId="0">
      <text>
        <r>
          <rPr>
            <b/>
            <sz val="9"/>
            <color indexed="81"/>
            <rFont val="Tahoma"/>
            <family val="2"/>
          </rPr>
          <t>Alan Madill:</t>
        </r>
        <r>
          <rPr>
            <sz val="9"/>
            <color indexed="81"/>
            <rFont val="Tahoma"/>
            <family val="2"/>
          </rPr>
          <t xml:space="preserve">
Formula before I discovered the RADIAN and DEGREE functions :-)</t>
        </r>
      </text>
    </comment>
    <comment ref="C37" authorId="0">
      <text>
        <r>
          <rPr>
            <b/>
            <sz val="9"/>
            <color indexed="81"/>
            <rFont val="Tahoma"/>
            <family val="2"/>
          </rPr>
          <t>Alan Madill:</t>
        </r>
        <r>
          <rPr>
            <sz val="9"/>
            <color indexed="81"/>
            <rFont val="Tahoma"/>
            <family val="2"/>
          </rPr>
          <t xml:space="preserve">
Formula with DEGREES and RADIANS function.</t>
        </r>
      </text>
    </comment>
  </commentList>
</comments>
</file>

<file path=xl/comments3.xml><?xml version="1.0" encoding="utf-8"?>
<comments xmlns="http://schemas.openxmlformats.org/spreadsheetml/2006/main">
  <authors>
    <author>Alan Madill</author>
  </authors>
  <commentList>
    <comment ref="C35" authorId="0">
      <text>
        <r>
          <rPr>
            <b/>
            <sz val="9"/>
            <color indexed="81"/>
            <rFont val="Tahoma"/>
            <family val="2"/>
          </rPr>
          <t>Alan Madill:</t>
        </r>
        <r>
          <rPr>
            <sz val="9"/>
            <color indexed="81"/>
            <rFont val="Tahoma"/>
            <family val="2"/>
          </rPr>
          <t xml:space="preserve">
Formula that takes altitude into account.</t>
        </r>
      </text>
    </comment>
    <comment ref="C36" authorId="0">
      <text>
        <r>
          <rPr>
            <b/>
            <sz val="9"/>
            <color indexed="81"/>
            <rFont val="Tahoma"/>
            <family val="2"/>
          </rPr>
          <t>Alan Madill:</t>
        </r>
        <r>
          <rPr>
            <sz val="9"/>
            <color indexed="81"/>
            <rFont val="Tahoma"/>
            <family val="2"/>
          </rPr>
          <t xml:space="preserve">
Formula before I discovered the RADIAN and DEGREE functions :-)</t>
        </r>
      </text>
    </comment>
    <comment ref="C37" authorId="0">
      <text>
        <r>
          <rPr>
            <b/>
            <sz val="9"/>
            <color indexed="81"/>
            <rFont val="Tahoma"/>
            <family val="2"/>
          </rPr>
          <t>Alan Madill:</t>
        </r>
        <r>
          <rPr>
            <sz val="9"/>
            <color indexed="81"/>
            <rFont val="Tahoma"/>
            <family val="2"/>
          </rPr>
          <t xml:space="preserve">
Formula with DEGREES and RADIANS function.</t>
        </r>
      </text>
    </comment>
  </commentList>
</comments>
</file>

<file path=xl/connections.xml><?xml version="1.0" encoding="utf-8"?>
<connections xmlns="http://schemas.openxmlformats.org/spreadsheetml/2006/main">
  <connection id="1" name="Connection" type="4" refreshedVersion="4" background="1" saveData="1">
    <webPr sourceData="1" parsePre="1" consecutive="1" xl2000="1" url="http://flightaware.com/live/flight/MAS370/history/20140307/1635Z/WMKK/ZBAA/tracklog" htmlTables="1">
      <tables count="1">
        <s v="tracklogTable"/>
      </tables>
    </webPr>
  </connection>
  <connection id="2" name="Connection1" type="4" refreshedVersion="4" background="1" saveData="1">
    <webPr sourceData="1" parsePre="1" consecutive="1" xl2000="1" url="http://flightaware.com/live/flight/MAS370/history/20140307/1635Z/WMKK/ZBAA/tracklog" htmlTables="1">
      <tables count="1">
        <s v="tracklogTable"/>
      </tables>
    </webPr>
  </connection>
</connections>
</file>

<file path=xl/sharedStrings.xml><?xml version="1.0" encoding="utf-8"?>
<sst xmlns="http://schemas.openxmlformats.org/spreadsheetml/2006/main" count="3419" uniqueCount="193">
  <si>
    <t>Time</t>
  </si>
  <si>
    <t>Orientation</t>
  </si>
  <si>
    <t>Groundspeed</t>
  </si>
  <si>
    <t>Altitude</t>
  </si>
  <si>
    <t>Reporting Facility</t>
  </si>
  <si>
    <t>Latitude</t>
  </si>
  <si>
    <t>Longitude</t>
  </si>
  <si>
    <t>Course</t>
  </si>
  <si>
    <t>Direction</t>
  </si>
  <si>
    <t>KTS</t>
  </si>
  <si>
    <t>km/h</t>
  </si>
  <si>
    <t>feet</t>
  </si>
  <si>
    <t>Location/Type</t>
  </si>
  <si>
    <t>333°</t>
  </si>
  <si>
    <t>FlightAware ADS-B (WMKK / KUL)</t>
  </si>
  <si>
    <t>24°</t>
  </si>
  <si>
    <t>26°</t>
  </si>
  <si>
    <t>FlightAware ADS-B (WMKF)</t>
  </si>
  <si>
    <t>27°</t>
  </si>
  <si>
    <t>FlightAware ADS-B (WMSA / SZB)</t>
  </si>
  <si>
    <t>25°</t>
  </si>
  <si>
    <t>FlightAware ADS-B (WMKP / PEN)</t>
  </si>
  <si>
    <t>North</t>
  </si>
  <si>
    <t>UTC</t>
  </si>
  <si>
    <t>Parked</t>
  </si>
  <si>
    <t>BFO</t>
  </si>
  <si>
    <t>Meters</t>
  </si>
  <si>
    <t>Rate (ft/min)</t>
  </si>
  <si>
    <t>Rate (km/hr)</t>
  </si>
  <si>
    <t>Climb</t>
  </si>
  <si>
    <t>UTM</t>
  </si>
  <si>
    <t>Position (dd.dddd)</t>
  </si>
  <si>
    <t>IGARI</t>
  </si>
  <si>
    <t>IGARI http://en.wikipedia.org/wiki/Malaysia_Airlines_Flight_370</t>
  </si>
  <si>
    <t>Last ACARS</t>
  </si>
  <si>
    <t>Last voice contact</t>
  </si>
  <si>
    <t>Distance</t>
  </si>
  <si>
    <t>Tot km</t>
  </si>
  <si>
    <t>Second automated ping</t>
  </si>
  <si>
    <t>Elapsed time</t>
  </si>
  <si>
    <t>Hours</t>
  </si>
  <si>
    <t>Zone</t>
  </si>
  <si>
    <t>48N</t>
  </si>
  <si>
    <t>47N</t>
  </si>
  <si>
    <t>NNE</t>
  </si>
  <si>
    <t>NW</t>
  </si>
  <si>
    <t>IGRIX tot 1771km 497km past GIVAL</t>
  </si>
  <si>
    <t xml:space="preserve">GIVAL tot 1274km 101 km past VAMPI </t>
  </si>
  <si>
    <t>VAMPI tot 1173 km 668 km past IGARI</t>
  </si>
  <si>
    <t>LAGOG 2065km tot 294km past IGRIX</t>
  </si>
  <si>
    <t>Trench total distance 7093 km</t>
  </si>
  <si>
    <t>Name</t>
  </si>
  <si>
    <t>Comments</t>
  </si>
  <si>
    <t>UTM Coordinates</t>
  </si>
  <si>
    <t>Northing</t>
  </si>
  <si>
    <t>Easting</t>
  </si>
  <si>
    <t>KUL</t>
  </si>
  <si>
    <t>Kuala Lumpur airport</t>
  </si>
  <si>
    <t>FLA</t>
  </si>
  <si>
    <t>Flight Aware last position</t>
  </si>
  <si>
    <t>NE</t>
  </si>
  <si>
    <t>W</t>
  </si>
  <si>
    <t>Waypoint - last voice contact</t>
  </si>
  <si>
    <t>VAMPI</t>
  </si>
  <si>
    <t>GIVAL</t>
  </si>
  <si>
    <t>46P</t>
  </si>
  <si>
    <t>SW</t>
  </si>
  <si>
    <t xml:space="preserve">S </t>
  </si>
  <si>
    <t>Waypoint - Malacca Straight</t>
  </si>
  <si>
    <t>Waypoint - speculative</t>
  </si>
  <si>
    <t>Predicted</t>
  </si>
  <si>
    <t>Observed</t>
  </si>
  <si>
    <t>South</t>
  </si>
  <si>
    <t>The data in this chart is based on the published graphs found on the Internet</t>
  </si>
  <si>
    <t>see - http://avherald.com/h?article=4710c69b</t>
  </si>
  <si>
    <t>I think the time scale is wrong if these are supposed to be the same times as the Immarsat-3 pings. I thought they were at 11 minutes after the hour</t>
  </si>
  <si>
    <t>discussion at - https://www.metabunk.org/threads/mh370-how-the-aaib-and-inmarsat-determined-the-southern-trajectory.3348/</t>
  </si>
  <si>
    <t>Endpoint - speculative</t>
  </si>
  <si>
    <t>48H</t>
  </si>
  <si>
    <t>S</t>
  </si>
  <si>
    <t>=ASIN(SIN(lat1)*COS(d/R) + COS(lat1)*SIN(d/R)*COS(brng))</t>
  </si>
  <si>
    <t>=lon1 + ATAN2(COS(d/R)-SIN(lat1)*SIN(lat2), SIN(brng)*SIN(d/R)*COS(lat1))</t>
  </si>
  <si>
    <t>Bearing</t>
  </si>
  <si>
    <t>Bearing adjustment</t>
  </si>
  <si>
    <t>Was gone by now</t>
  </si>
  <si>
    <t>Assuming glide ratio 12 - 1</t>
  </si>
  <si>
    <t>CalcDist</t>
  </si>
  <si>
    <t>CalcBrng</t>
  </si>
  <si>
    <t xml:space="preserve"> =ATAN2(COS(lat1)*SIN(lat2)-SIN(lat1)*COS(lat2)*COS(lon2-lon1), SIN(lon2-lon1)*COS(lat2))  </t>
  </si>
  <si>
    <t xml:space="preserve"> =ACOS(SIN(LAT1)*SIN(LAT2)+COS(LAT1)*COS(LAT2)*COS(LON2-LON1))*6371</t>
  </si>
  <si>
    <t>TotDist</t>
  </si>
  <si>
    <t>see… http://www.movable-type.co.uk/scripts/latlong.html</t>
  </si>
  <si>
    <t>Change to 5 min intervals</t>
  </si>
  <si>
    <t>Partial ping (engine shutdown?)</t>
  </si>
  <si>
    <t>Plane is reported to ascend to 44000'</t>
  </si>
  <si>
    <t>Plane is reported to descend to 10000' below operational level</t>
  </si>
  <si>
    <t>Save as CSV file and then upload to http://www.earthpoint.us/exceltokml.aspx</t>
  </si>
  <si>
    <t>TimeWhen</t>
  </si>
  <si>
    <t>LineStringColor</t>
  </si>
  <si>
    <t>Icon</t>
  </si>
  <si>
    <t>IconColor</t>
  </si>
  <si>
    <t>IconHeading</t>
  </si>
  <si>
    <t>IconScale</t>
  </si>
  <si>
    <t>AppendDataColumnsToDescription</t>
  </si>
  <si>
    <t xml:space="preserve">HideNameUntilMouseOver </t>
  </si>
  <si>
    <t>IconAltitude</t>
  </si>
  <si>
    <t>IconAltitudeMode</t>
  </si>
  <si>
    <t>Absolute</t>
  </si>
  <si>
    <t>Yellow</t>
  </si>
  <si>
    <t>Cyan</t>
  </si>
  <si>
    <t>line</t>
  </si>
  <si>
    <t>LineStringAltitude</t>
  </si>
  <si>
    <t>LineStringAltitudeMode</t>
  </si>
  <si>
    <t>Scheduled ping never happened</t>
  </si>
  <si>
    <t>Dead in the water</t>
  </si>
  <si>
    <t>EndPoint</t>
  </si>
  <si>
    <t>Third automated ping</t>
  </si>
  <si>
    <t>Fourth automated ping</t>
  </si>
  <si>
    <t>Fifth automated ping</t>
  </si>
  <si>
    <t>Sixth automated ping</t>
  </si>
  <si>
    <t>Last automated ping BFO 250</t>
  </si>
  <si>
    <t>BFO point 202</t>
  </si>
  <si>
    <t>BFO point 165</t>
  </si>
  <si>
    <t>BFO point 140</t>
  </si>
  <si>
    <t>BFO point 110</t>
  </si>
  <si>
    <t>First automated ping http://en.wikipedia.org/wiki/Malaysia_Airlines_Flight_370</t>
  </si>
  <si>
    <t>Description</t>
  </si>
  <si>
    <t>Last military contact "320" km NW Penang ISLAND http://anilnetto.com/governance/accountability/aceh-radar-detect-mh370-jakarta-post/</t>
  </si>
  <si>
    <t>BFO point 18:25 275 (dive?)</t>
  </si>
  <si>
    <t>BFO point 18:27 175 (dive?)</t>
  </si>
  <si>
    <t>BFO point 18:29 145 (dive?)</t>
  </si>
  <si>
    <t>SOUTH</t>
  </si>
  <si>
    <t>Waypoint - Sec radar</t>
  </si>
  <si>
    <t>Waypoint - BFO</t>
  </si>
  <si>
    <t>Turn South</t>
  </si>
  <si>
    <t>Turn SW</t>
  </si>
  <si>
    <t>Satellite</t>
  </si>
  <si>
    <t>Lat</t>
  </si>
  <si>
    <t>Lon</t>
  </si>
  <si>
    <t>Alt</t>
  </si>
  <si>
    <t>X1</t>
  </si>
  <si>
    <t>Y1</t>
  </si>
  <si>
    <t>Z1</t>
  </si>
  <si>
    <t>X2</t>
  </si>
  <si>
    <t>Y2</t>
  </si>
  <si>
    <t>Z2</t>
  </si>
  <si>
    <t>DeltaD</t>
  </si>
  <si>
    <t>DeltaM/hr</t>
  </si>
  <si>
    <t>DistToSat</t>
  </si>
  <si>
    <t>DeltaDkm</t>
  </si>
  <si>
    <t>km/hrRel</t>
  </si>
  <si>
    <t>Abs km/hr</t>
  </si>
  <si>
    <t>shadow</t>
  </si>
  <si>
    <t>zvelocity</t>
  </si>
  <si>
    <t>yvelocity</t>
  </si>
  <si>
    <t>xvelocity</t>
  </si>
  <si>
    <t>zposition</t>
  </si>
  <si>
    <t>yposition</t>
  </si>
  <si>
    <t>xposition</t>
  </si>
  <si>
    <t>heading</t>
  </si>
  <si>
    <t>velocity</t>
  </si>
  <si>
    <t>radius</t>
  </si>
  <si>
    <t>altitude</t>
  </si>
  <si>
    <t>mfe</t>
  </si>
  <si>
    <t>unixtime</t>
  </si>
  <si>
    <t>time</t>
  </si>
  <si>
    <t>id</t>
  </si>
  <si>
    <t>Inmarsat 3-F1 Ground track March 7 2014 from Jim DeVona</t>
  </si>
  <si>
    <t>SatX</t>
  </si>
  <si>
    <t>SatY</t>
  </si>
  <si>
    <t>SatZ</t>
  </si>
  <si>
    <t>latitud</t>
  </si>
  <si>
    <t>longitud</t>
  </si>
  <si>
    <t>InmarSat F3</t>
  </si>
  <si>
    <t>Red</t>
  </si>
  <si>
    <t>Latitud</t>
  </si>
  <si>
    <t>Longitud</t>
  </si>
  <si>
    <t>Waypoint - Sec radar - BFO turn</t>
  </si>
  <si>
    <t>IGREX</t>
  </si>
  <si>
    <t>Waypoint - possible</t>
  </si>
  <si>
    <t>Andaman</t>
  </si>
  <si>
    <t>First automated ping</t>
  </si>
  <si>
    <t>http://en.wikipedia.org/wiki/Malaysia_Airlines_Flight_370</t>
  </si>
  <si>
    <t>Last military contact "320" km NW Penang</t>
  </si>
  <si>
    <t>BFO point</t>
  </si>
  <si>
    <t>to trench initial bearing 170.5 FB 168.5 5028km</t>
  </si>
  <si>
    <t>Last automated ping</t>
  </si>
  <si>
    <t>Navy</t>
  </si>
  <si>
    <t>Pink</t>
  </si>
  <si>
    <t>Graph of the motion of the aircraft relative to the satellite Inmarsat F3-1 over the duration of the flight time.  The thin lines are the motion plotted as a scatter graph at constant intervals,  The thick lines are a scatter graph plotted at the burst frequency offset time points as published on the Internet.</t>
  </si>
  <si>
    <t>On the Flight1 page override the Groundspeed km/hr values to suit and you can do the same with the Climb km/hr column. I’ve highlighted the areas that I did in yellow. Just be sure to copy, not move values or it will mess up the sheet. The normal value in those cells is just a reference to the cell above so that any change propagates down the column. The Location/Type column is a manual entry as well and shows up as a description of the placemarks. Note that everything on that page before 17:02 is actual values from FlightAware.</t>
  </si>
  <si>
    <t>The FlightTrackLog1 page now has the data that you can upload to https://www.earthpoint.us/ExcelToKml.aspx . You need an account there to use the site. If you upload the entire sheet it will cost about 5 cents and generate both tracklogs and waypoints for both flights. If you are on the FlightTrackLog1 page and you save it as a .csv file it will create a file that just has the data for that sheet. Less than 200 lines you can do for free. Open the result in Google Earth. Expect to repeat the process until you get the exact result that you want.</t>
  </si>
  <si>
    <t>You will need at least Excel 2007 though it might work in 2003. Go to the Waypoints1 page and put in the lats and lons of your waypoints. In the CalcBrng column you will see the that calculated bearing between the two points. Change the Course values to match (or put in your own). The same with the Distance column. It uses it to decide when to change course. The last 5 entries in the Course column are an example of how to deal with a long leg of a great circle route – ie your end bearing is not the same as your starting bearing. All you need are the Latitude, Longitude, Distance, and Course columns. The Direction column will show up in the final product so you might want to dress them up.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</si>
</sst>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d/yy\ h:mm;@"/>
    <numFmt numFmtId="165" formatCode="h:mm;@"/>
    <numFmt numFmtId="166" formatCode="&quot;$&quot;#,##0\ ;\(&quot;$&quot;#,##0\)"/>
    <numFmt numFmtId="167" formatCode="0.0000"/>
    <numFmt numFmtId="168" formatCode="0.0"/>
    <numFmt numFmtId="169" formatCode="h:mm:ss;@"/>
  </numFmts>
  <fonts count="6" x14ac:knownFonts="1">
    <font>
      <sz val="11"/>
      <color theme="1"/>
      <name val="Calibri"/>
      <family val="2"/>
      <scheme val="minor"/>
    </font>
    <font>
      <sz val="12"/>
      <color indexed="24"/>
      <name val="Arial"/>
      <family val="2"/>
    </font>
    <font>
      <sz val="9.9"/>
      <color rgb="FF333333"/>
      <name val="Lucida Console"/>
      <family val="3"/>
    </font>
    <font>
      <sz val="9"/>
      <color indexed="81"/>
      <name val="Tahoma"/>
      <family val="2"/>
    </font>
    <font>
      <b/>
      <sz val="9"/>
      <color indexed="81"/>
      <name val="Tahoma"/>
      <family val="2"/>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7">
    <xf numFmtId="0" fontId="0" fillId="0" borderId="0"/>
    <xf numFmtId="0" fontId="1" fillId="0" borderId="0"/>
    <xf numFmtId="3"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0" fontId="5" fillId="0" borderId="0" applyNumberFormat="0" applyFill="0" applyBorder="0" applyAlignment="0" applyProtection="0"/>
  </cellStyleXfs>
  <cellXfs count="27">
    <xf numFmtId="0" fontId="0" fillId="0" borderId="0" xfId="0"/>
    <xf numFmtId="3" fontId="0" fillId="0" borderId="0" xfId="0" applyNumberFormat="1"/>
    <xf numFmtId="164" fontId="0" fillId="0" borderId="0" xfId="0" applyNumberFormat="1"/>
    <xf numFmtId="0" fontId="0" fillId="0" borderId="0" xfId="0"/>
    <xf numFmtId="165" fontId="0" fillId="0" borderId="0" xfId="0" applyNumberFormat="1"/>
    <xf numFmtId="20" fontId="0" fillId="0" borderId="0" xfId="0" applyNumberFormat="1"/>
    <xf numFmtId="0" fontId="0" fillId="0" borderId="0" xfId="0" applyNumberFormat="1"/>
    <xf numFmtId="2" fontId="0" fillId="0" borderId="0" xfId="0" applyNumberFormat="1"/>
    <xf numFmtId="165" fontId="0" fillId="2" borderId="0" xfId="0" applyNumberFormat="1" applyFill="1"/>
    <xf numFmtId="0" fontId="0" fillId="2" borderId="0" xfId="0" applyFill="1"/>
    <xf numFmtId="1" fontId="0" fillId="0" borderId="0" xfId="0" applyNumberFormat="1"/>
    <xf numFmtId="1" fontId="0" fillId="2" borderId="0" xfId="0" applyNumberFormat="1" applyFill="1"/>
    <xf numFmtId="22" fontId="0" fillId="0" borderId="0" xfId="0" applyNumberFormat="1"/>
    <xf numFmtId="167" fontId="0" fillId="0" borderId="0" xfId="0" applyNumberFormat="1"/>
    <xf numFmtId="167" fontId="0" fillId="2" borderId="0" xfId="0" applyNumberFormat="1" applyFill="1"/>
    <xf numFmtId="167" fontId="0" fillId="0" borderId="0" xfId="0" applyNumberFormat="1" applyFill="1"/>
    <xf numFmtId="1" fontId="0" fillId="0" borderId="0" xfId="0" applyNumberFormat="1" applyFill="1"/>
    <xf numFmtId="2" fontId="0" fillId="0" borderId="0" xfId="0" applyNumberFormat="1" applyFill="1"/>
    <xf numFmtId="165" fontId="0" fillId="0" borderId="0" xfId="0" applyNumberFormat="1" applyFill="1"/>
    <xf numFmtId="0" fontId="2" fillId="0" borderId="0" xfId="0" applyFont="1"/>
    <xf numFmtId="0" fontId="0" fillId="0" borderId="0" xfId="0" applyFill="1"/>
    <xf numFmtId="1" fontId="2" fillId="0" borderId="0" xfId="0" applyNumberFormat="1" applyFont="1"/>
    <xf numFmtId="168" fontId="0" fillId="0" borderId="0" xfId="0" applyNumberFormat="1"/>
    <xf numFmtId="0" fontId="5" fillId="0" borderId="0" xfId="6"/>
    <xf numFmtId="169" fontId="0" fillId="0" borderId="0" xfId="0" applyNumberFormat="1"/>
    <xf numFmtId="0" fontId="0" fillId="0" borderId="0" xfId="0" applyAlignment="1">
      <alignment wrapText="1"/>
    </xf>
    <xf numFmtId="0" fontId="0" fillId="0" borderId="0" xfId="0" applyAlignment="1"/>
  </cellXfs>
  <cellStyles count="7">
    <cellStyle name="Comma0" xfId="2"/>
    <cellStyle name="Currency0" xfId="3"/>
    <cellStyle name="Date" xfId="4"/>
    <cellStyle name="Fixed" xfId="5"/>
    <cellStyle name="Hyperlink" xfId="6"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Burst Frequency</a:t>
            </a:r>
            <a:r>
              <a:rPr lang="en-US" baseline="0"/>
              <a:t> Offset</a:t>
            </a:r>
          </a:p>
        </c:rich>
      </c:tx>
      <c:overlay val="0"/>
    </c:title>
    <c:autoTitleDeleted val="0"/>
    <c:plotArea>
      <c:layout/>
      <c:scatterChart>
        <c:scatterStyle val="smoothMarker"/>
        <c:varyColors val="0"/>
        <c:ser>
          <c:idx val="0"/>
          <c:order val="0"/>
          <c:tx>
            <c:strRef>
              <c:f>BurFreqO1!$B$2</c:f>
              <c:strCache>
                <c:ptCount val="1"/>
                <c:pt idx="0">
                  <c:v>North</c:v>
                </c:pt>
              </c:strCache>
            </c:strRef>
          </c:tx>
          <c:xVal>
            <c:numRef>
              <c:f>BurFreqO1!$A$3:$A$14</c:f>
              <c:numCache>
                <c:formatCode>h:mm;@</c:formatCode>
                <c:ptCount val="12"/>
                <c:pt idx="0">
                  <c:v>41705.6875</c:v>
                </c:pt>
                <c:pt idx="1">
                  <c:v>41705.694444444445</c:v>
                </c:pt>
                <c:pt idx="2">
                  <c:v>41705.705555555556</c:v>
                </c:pt>
                <c:pt idx="3">
                  <c:v>41705.716666666667</c:v>
                </c:pt>
                <c:pt idx="4">
                  <c:v>41705.767361111109</c:v>
                </c:pt>
                <c:pt idx="5">
                  <c:v>41705.768750000003</c:v>
                </c:pt>
                <c:pt idx="6">
                  <c:v>41705.770138888889</c:v>
                </c:pt>
                <c:pt idx="7">
                  <c:v>41705.820138888892</c:v>
                </c:pt>
                <c:pt idx="8">
                  <c:v>41705.861805555556</c:v>
                </c:pt>
                <c:pt idx="9">
                  <c:v>41705.90347222222</c:v>
                </c:pt>
                <c:pt idx="10">
                  <c:v>41705.945138888892</c:v>
                </c:pt>
                <c:pt idx="11">
                  <c:v>41706.007638888892</c:v>
                </c:pt>
              </c:numCache>
            </c:numRef>
          </c:xVal>
          <c:yVal>
            <c:numRef>
              <c:f>BurFreqO1!$B$3:$B$14</c:f>
              <c:numCache>
                <c:formatCode>General</c:formatCode>
                <c:ptCount val="12"/>
                <c:pt idx="0">
                  <c:v>85</c:v>
                </c:pt>
                <c:pt idx="1">
                  <c:v>110</c:v>
                </c:pt>
                <c:pt idx="2">
                  <c:v>125</c:v>
                </c:pt>
                <c:pt idx="3">
                  <c:v>130</c:v>
                </c:pt>
                <c:pt idx="4">
                  <c:v>170</c:v>
                </c:pt>
                <c:pt idx="5">
                  <c:v>170</c:v>
                </c:pt>
                <c:pt idx="6">
                  <c:v>170</c:v>
                </c:pt>
                <c:pt idx="7">
                  <c:v>195</c:v>
                </c:pt>
                <c:pt idx="8">
                  <c:v>210</c:v>
                </c:pt>
                <c:pt idx="9">
                  <c:v>205</c:v>
                </c:pt>
                <c:pt idx="10">
                  <c:v>200</c:v>
                </c:pt>
                <c:pt idx="11">
                  <c:v>195</c:v>
                </c:pt>
              </c:numCache>
            </c:numRef>
          </c:yVal>
          <c:smooth val="1"/>
        </c:ser>
        <c:ser>
          <c:idx val="1"/>
          <c:order val="1"/>
          <c:tx>
            <c:strRef>
              <c:f>BurFreqO1!$C$2</c:f>
              <c:strCache>
                <c:ptCount val="1"/>
                <c:pt idx="0">
                  <c:v>South</c:v>
                </c:pt>
              </c:strCache>
            </c:strRef>
          </c:tx>
          <c:xVal>
            <c:numRef>
              <c:f>BurFreqO1!$A$3:$A$14</c:f>
              <c:numCache>
                <c:formatCode>h:mm;@</c:formatCode>
                <c:ptCount val="12"/>
                <c:pt idx="0">
                  <c:v>41705.6875</c:v>
                </c:pt>
                <c:pt idx="1">
                  <c:v>41705.694444444445</c:v>
                </c:pt>
                <c:pt idx="2">
                  <c:v>41705.705555555556</c:v>
                </c:pt>
                <c:pt idx="3">
                  <c:v>41705.716666666667</c:v>
                </c:pt>
                <c:pt idx="4">
                  <c:v>41705.767361111109</c:v>
                </c:pt>
                <c:pt idx="5">
                  <c:v>41705.768750000003</c:v>
                </c:pt>
                <c:pt idx="6">
                  <c:v>41705.770138888889</c:v>
                </c:pt>
                <c:pt idx="7">
                  <c:v>41705.820138888892</c:v>
                </c:pt>
                <c:pt idx="8">
                  <c:v>41705.861805555556</c:v>
                </c:pt>
                <c:pt idx="9">
                  <c:v>41705.90347222222</c:v>
                </c:pt>
                <c:pt idx="10">
                  <c:v>41705.945138888892</c:v>
                </c:pt>
                <c:pt idx="11">
                  <c:v>41706.007638888892</c:v>
                </c:pt>
              </c:numCache>
            </c:numRef>
          </c:xVal>
          <c:yVal>
            <c:numRef>
              <c:f>BurFreqO1!$C$3:$C$14</c:f>
              <c:numCache>
                <c:formatCode>General</c:formatCode>
                <c:ptCount val="12"/>
                <c:pt idx="0">
                  <c:v>85</c:v>
                </c:pt>
                <c:pt idx="1">
                  <c:v>110</c:v>
                </c:pt>
                <c:pt idx="2">
                  <c:v>125</c:v>
                </c:pt>
                <c:pt idx="3">
                  <c:v>130</c:v>
                </c:pt>
                <c:pt idx="4">
                  <c:v>170</c:v>
                </c:pt>
                <c:pt idx="5">
                  <c:v>170</c:v>
                </c:pt>
                <c:pt idx="6">
                  <c:v>170</c:v>
                </c:pt>
                <c:pt idx="7">
                  <c:v>115</c:v>
                </c:pt>
                <c:pt idx="8">
                  <c:v>150</c:v>
                </c:pt>
                <c:pt idx="9">
                  <c:v>175</c:v>
                </c:pt>
                <c:pt idx="10">
                  <c:v>210</c:v>
                </c:pt>
                <c:pt idx="11">
                  <c:v>260</c:v>
                </c:pt>
              </c:numCache>
            </c:numRef>
          </c:yVal>
          <c:smooth val="1"/>
        </c:ser>
        <c:ser>
          <c:idx val="2"/>
          <c:order val="2"/>
          <c:tx>
            <c:strRef>
              <c:f>BurFreqO1!$D$2</c:f>
              <c:strCache>
                <c:ptCount val="1"/>
                <c:pt idx="0">
                  <c:v>BFO</c:v>
                </c:pt>
              </c:strCache>
            </c:strRef>
          </c:tx>
          <c:xVal>
            <c:numRef>
              <c:f>BurFreqO1!$A$3:$A$14</c:f>
              <c:numCache>
                <c:formatCode>h:mm;@</c:formatCode>
                <c:ptCount val="12"/>
                <c:pt idx="0">
                  <c:v>41705.6875</c:v>
                </c:pt>
                <c:pt idx="1">
                  <c:v>41705.694444444445</c:v>
                </c:pt>
                <c:pt idx="2">
                  <c:v>41705.705555555556</c:v>
                </c:pt>
                <c:pt idx="3">
                  <c:v>41705.716666666667</c:v>
                </c:pt>
                <c:pt idx="4">
                  <c:v>41705.767361111109</c:v>
                </c:pt>
                <c:pt idx="5">
                  <c:v>41705.768750000003</c:v>
                </c:pt>
                <c:pt idx="6">
                  <c:v>41705.770138888889</c:v>
                </c:pt>
                <c:pt idx="7">
                  <c:v>41705.820138888892</c:v>
                </c:pt>
                <c:pt idx="8">
                  <c:v>41705.861805555556</c:v>
                </c:pt>
                <c:pt idx="9">
                  <c:v>41705.90347222222</c:v>
                </c:pt>
                <c:pt idx="10">
                  <c:v>41705.945138888892</c:v>
                </c:pt>
                <c:pt idx="11">
                  <c:v>41706.007638888892</c:v>
                </c:pt>
              </c:numCache>
            </c:numRef>
          </c:xVal>
          <c:yVal>
            <c:numRef>
              <c:f>BurFreqO1!$D$3:$D$14</c:f>
              <c:numCache>
                <c:formatCode>General</c:formatCode>
                <c:ptCount val="12"/>
                <c:pt idx="0">
                  <c:v>85</c:v>
                </c:pt>
                <c:pt idx="1">
                  <c:v>125</c:v>
                </c:pt>
                <c:pt idx="2">
                  <c:v>160</c:v>
                </c:pt>
                <c:pt idx="3">
                  <c:v>130</c:v>
                </c:pt>
                <c:pt idx="4">
                  <c:v>275</c:v>
                </c:pt>
                <c:pt idx="5">
                  <c:v>175</c:v>
                </c:pt>
                <c:pt idx="6">
                  <c:v>145</c:v>
                </c:pt>
                <c:pt idx="7">
                  <c:v>110</c:v>
                </c:pt>
                <c:pt idx="8">
                  <c:v>140</c:v>
                </c:pt>
                <c:pt idx="9">
                  <c:v>165</c:v>
                </c:pt>
                <c:pt idx="10">
                  <c:v>202</c:v>
                </c:pt>
                <c:pt idx="11">
                  <c:v>250</c:v>
                </c:pt>
              </c:numCache>
            </c:numRef>
          </c:yVal>
          <c:smooth val="1"/>
        </c:ser>
        <c:dLbls>
          <c:showLegendKey val="0"/>
          <c:showVal val="0"/>
          <c:showCatName val="0"/>
          <c:showSerName val="0"/>
          <c:showPercent val="0"/>
          <c:showBubbleSize val="0"/>
        </c:dLbls>
        <c:axId val="116972160"/>
        <c:axId val="116978048"/>
      </c:scatterChart>
      <c:valAx>
        <c:axId val="116972160"/>
        <c:scaling>
          <c:orientation val="minMax"/>
          <c:max val="41706.050000000003"/>
          <c:min val="41705.624999999993"/>
        </c:scaling>
        <c:delete val="0"/>
        <c:axPos val="b"/>
        <c:majorGridlines/>
        <c:minorGridlines/>
        <c:numFmt formatCode="h:mm;@" sourceLinked="1"/>
        <c:majorTickMark val="none"/>
        <c:minorTickMark val="none"/>
        <c:tickLblPos val="nextTo"/>
        <c:crossAx val="116978048"/>
        <c:crosses val="autoZero"/>
        <c:crossBetween val="midCat"/>
        <c:majorUnit val="4.1670000000000013E-2"/>
        <c:minorUnit val="1.0416700000000001E-2"/>
      </c:valAx>
      <c:valAx>
        <c:axId val="116978048"/>
        <c:scaling>
          <c:orientation val="minMax"/>
        </c:scaling>
        <c:delete val="0"/>
        <c:axPos val="l"/>
        <c:majorGridlines/>
        <c:title>
          <c:tx>
            <c:rich>
              <a:bodyPr/>
              <a:lstStyle/>
              <a:p>
                <a:pPr>
                  <a:defRPr/>
                </a:pPr>
                <a:r>
                  <a:rPr lang="en-US"/>
                  <a:t>BFO</a:t>
                </a:r>
              </a:p>
            </c:rich>
          </c:tx>
          <c:overlay val="0"/>
        </c:title>
        <c:numFmt formatCode="General" sourceLinked="1"/>
        <c:majorTickMark val="none"/>
        <c:minorTickMark val="none"/>
        <c:tickLblPos val="nextTo"/>
        <c:crossAx val="116972160"/>
        <c:crossesAt val="41705.624999999993"/>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Motion </a:t>
            </a:r>
            <a:r>
              <a:rPr lang="en-US" sz="1800" b="1" i="0" u="none" strike="noStrike" baseline="0">
                <a:effectLst/>
              </a:rPr>
              <a:t>Relative </a:t>
            </a:r>
            <a:r>
              <a:rPr lang="en-US"/>
              <a:t>to Satellite</a:t>
            </a:r>
          </a:p>
        </c:rich>
      </c:tx>
      <c:overlay val="0"/>
    </c:title>
    <c:autoTitleDeleted val="0"/>
    <c:plotArea>
      <c:layout/>
      <c:scatterChart>
        <c:scatterStyle val="smoothMarker"/>
        <c:varyColors val="0"/>
        <c:ser>
          <c:idx val="0"/>
          <c:order val="0"/>
          <c:tx>
            <c:v>Constant Intervals</c:v>
          </c:tx>
          <c:marker>
            <c:symbol val="none"/>
          </c:marker>
          <c:xVal>
            <c:numRef>
              <c:f>Flight1!$A$4:$A$238</c:f>
              <c:numCache>
                <c:formatCode>h:mm;@</c:formatCode>
                <c:ptCount val="235"/>
                <c:pt idx="0">
                  <c:v>41705.695833333331</c:v>
                </c:pt>
                <c:pt idx="1">
                  <c:v>41705.696527777778</c:v>
                </c:pt>
                <c:pt idx="2">
                  <c:v>41705.697222222225</c:v>
                </c:pt>
                <c:pt idx="3">
                  <c:v>41705.697222222225</c:v>
                </c:pt>
                <c:pt idx="4">
                  <c:v>41705.697222222225</c:v>
                </c:pt>
                <c:pt idx="5">
                  <c:v>41705.697916666672</c:v>
                </c:pt>
                <c:pt idx="6">
                  <c:v>41705.697916666672</c:v>
                </c:pt>
                <c:pt idx="7">
                  <c:v>41705.698611111111</c:v>
                </c:pt>
                <c:pt idx="8">
                  <c:v>41705.699305555558</c:v>
                </c:pt>
                <c:pt idx="9">
                  <c:v>41705.699305555558</c:v>
                </c:pt>
                <c:pt idx="10">
                  <c:v>41705.699305555558</c:v>
                </c:pt>
                <c:pt idx="11">
                  <c:v>41705.700000000004</c:v>
                </c:pt>
                <c:pt idx="12">
                  <c:v>41705.700694444444</c:v>
                </c:pt>
                <c:pt idx="13">
                  <c:v>41705.700694444444</c:v>
                </c:pt>
                <c:pt idx="14">
                  <c:v>41705.701388888891</c:v>
                </c:pt>
                <c:pt idx="15">
                  <c:v>41705.701388888891</c:v>
                </c:pt>
                <c:pt idx="16">
                  <c:v>41705.702083333337</c:v>
                </c:pt>
                <c:pt idx="17">
                  <c:v>41705.702083333337</c:v>
                </c:pt>
                <c:pt idx="18">
                  <c:v>41705.702777777777</c:v>
                </c:pt>
                <c:pt idx="19">
                  <c:v>41705.702777777777</c:v>
                </c:pt>
                <c:pt idx="20">
                  <c:v>41705.703472222223</c:v>
                </c:pt>
                <c:pt idx="21">
                  <c:v>41705.703472222223</c:v>
                </c:pt>
                <c:pt idx="22">
                  <c:v>41705.70416666667</c:v>
                </c:pt>
                <c:pt idx="23">
                  <c:v>41705.70416666667</c:v>
                </c:pt>
                <c:pt idx="24">
                  <c:v>41705.704861111117</c:v>
                </c:pt>
                <c:pt idx="25">
                  <c:v>41705.704861111117</c:v>
                </c:pt>
                <c:pt idx="26">
                  <c:v>41705.705555555556</c:v>
                </c:pt>
                <c:pt idx="27">
                  <c:v>41705.706250000003</c:v>
                </c:pt>
                <c:pt idx="28">
                  <c:v>41705.706250000003</c:v>
                </c:pt>
                <c:pt idx="29">
                  <c:v>41705.709027777782</c:v>
                </c:pt>
                <c:pt idx="30">
                  <c:v>41705.709722222222</c:v>
                </c:pt>
                <c:pt idx="31">
                  <c:v>41705.711805555555</c:v>
                </c:pt>
                <c:pt idx="32">
                  <c:v>41705.712500000001</c:v>
                </c:pt>
                <c:pt idx="33">
                  <c:v>41705.713194444448</c:v>
                </c:pt>
                <c:pt idx="34">
                  <c:v>41705.713888888895</c:v>
                </c:pt>
                <c:pt idx="35">
                  <c:v>41705.714583333334</c:v>
                </c:pt>
                <c:pt idx="36">
                  <c:v>41705.715277777781</c:v>
                </c:pt>
                <c:pt idx="37">
                  <c:v>41705.715972222228</c:v>
                </c:pt>
                <c:pt idx="38">
                  <c:v>41705.716666666667</c:v>
                </c:pt>
                <c:pt idx="39">
                  <c:v>41705.717361111114</c:v>
                </c:pt>
                <c:pt idx="40">
                  <c:v>41705.718055555561</c:v>
                </c:pt>
                <c:pt idx="41">
                  <c:v>41705.71875</c:v>
                </c:pt>
                <c:pt idx="42">
                  <c:v>41705.719444444447</c:v>
                </c:pt>
                <c:pt idx="43">
                  <c:v>41705.720138888893</c:v>
                </c:pt>
                <c:pt idx="44">
                  <c:v>41705.720833333333</c:v>
                </c:pt>
                <c:pt idx="45">
                  <c:v>41705.72152777778</c:v>
                </c:pt>
                <c:pt idx="46">
                  <c:v>41705.722222222226</c:v>
                </c:pt>
                <c:pt idx="47">
                  <c:v>41705.722916666666</c:v>
                </c:pt>
                <c:pt idx="48">
                  <c:v>41705.723611111112</c:v>
                </c:pt>
                <c:pt idx="49">
                  <c:v>41705.724305555559</c:v>
                </c:pt>
                <c:pt idx="50">
                  <c:v>41705.725000000006</c:v>
                </c:pt>
                <c:pt idx="51">
                  <c:v>41705.725694444445</c:v>
                </c:pt>
                <c:pt idx="52">
                  <c:v>41705.726388888892</c:v>
                </c:pt>
                <c:pt idx="53">
                  <c:v>41705.727083333339</c:v>
                </c:pt>
                <c:pt idx="54">
                  <c:v>41705.727777777778</c:v>
                </c:pt>
                <c:pt idx="55">
                  <c:v>41705.728472222225</c:v>
                </c:pt>
                <c:pt idx="56">
                  <c:v>41705.729166666672</c:v>
                </c:pt>
                <c:pt idx="57">
                  <c:v>41705.729861111111</c:v>
                </c:pt>
                <c:pt idx="58">
                  <c:v>41705.730555555558</c:v>
                </c:pt>
                <c:pt idx="59">
                  <c:v>41705.731250000004</c:v>
                </c:pt>
                <c:pt idx="60">
                  <c:v>41705.731944444444</c:v>
                </c:pt>
                <c:pt idx="61">
                  <c:v>41705.732638888891</c:v>
                </c:pt>
                <c:pt idx="62">
                  <c:v>41705.733333333337</c:v>
                </c:pt>
                <c:pt idx="63">
                  <c:v>41705.734027777777</c:v>
                </c:pt>
                <c:pt idx="64">
                  <c:v>41705.734722222223</c:v>
                </c:pt>
                <c:pt idx="65">
                  <c:v>41705.73541666667</c:v>
                </c:pt>
                <c:pt idx="66">
                  <c:v>41705.736111111117</c:v>
                </c:pt>
                <c:pt idx="67">
                  <c:v>41705.736805555556</c:v>
                </c:pt>
                <c:pt idx="68">
                  <c:v>41705.737500000003</c:v>
                </c:pt>
                <c:pt idx="69">
                  <c:v>41705.73819444445</c:v>
                </c:pt>
                <c:pt idx="70">
                  <c:v>41705.738888888889</c:v>
                </c:pt>
                <c:pt idx="71">
                  <c:v>41705.739583333336</c:v>
                </c:pt>
                <c:pt idx="72">
                  <c:v>41705.740277777782</c:v>
                </c:pt>
                <c:pt idx="73">
                  <c:v>41705.740972222222</c:v>
                </c:pt>
                <c:pt idx="74">
                  <c:v>41705.741666666669</c:v>
                </c:pt>
                <c:pt idx="75">
                  <c:v>41705.742361111115</c:v>
                </c:pt>
                <c:pt idx="76">
                  <c:v>41705.743055555555</c:v>
                </c:pt>
                <c:pt idx="77">
                  <c:v>41705.743750000001</c:v>
                </c:pt>
                <c:pt idx="78">
                  <c:v>41705.744444444448</c:v>
                </c:pt>
                <c:pt idx="79">
                  <c:v>41705.745138888895</c:v>
                </c:pt>
                <c:pt idx="80">
                  <c:v>41705.745833333334</c:v>
                </c:pt>
                <c:pt idx="81">
                  <c:v>41705.746527777781</c:v>
                </c:pt>
                <c:pt idx="82">
                  <c:v>41705.747222222228</c:v>
                </c:pt>
                <c:pt idx="83">
                  <c:v>41705.747916666667</c:v>
                </c:pt>
                <c:pt idx="84">
                  <c:v>41705.748611111114</c:v>
                </c:pt>
                <c:pt idx="85">
                  <c:v>41705.749305555561</c:v>
                </c:pt>
                <c:pt idx="86">
                  <c:v>41705.75</c:v>
                </c:pt>
                <c:pt idx="87">
                  <c:v>41705.750694444447</c:v>
                </c:pt>
                <c:pt idx="88">
                  <c:v>41705.751388888893</c:v>
                </c:pt>
                <c:pt idx="89">
                  <c:v>41705.752083333333</c:v>
                </c:pt>
                <c:pt idx="90">
                  <c:v>41705.75277777778</c:v>
                </c:pt>
                <c:pt idx="91">
                  <c:v>41705.753472222226</c:v>
                </c:pt>
                <c:pt idx="92">
                  <c:v>41705.754166666666</c:v>
                </c:pt>
                <c:pt idx="93">
                  <c:v>41705.754861111112</c:v>
                </c:pt>
                <c:pt idx="94">
                  <c:v>41705.755555555559</c:v>
                </c:pt>
                <c:pt idx="95">
                  <c:v>41705.756250000006</c:v>
                </c:pt>
                <c:pt idx="96">
                  <c:v>41705.756944444445</c:v>
                </c:pt>
                <c:pt idx="97">
                  <c:v>41705.757638888892</c:v>
                </c:pt>
                <c:pt idx="98">
                  <c:v>41705.758333333339</c:v>
                </c:pt>
                <c:pt idx="99">
                  <c:v>41705.759027777778</c:v>
                </c:pt>
                <c:pt idx="100">
                  <c:v>41705.759722222225</c:v>
                </c:pt>
                <c:pt idx="101">
                  <c:v>41705.760416666672</c:v>
                </c:pt>
                <c:pt idx="102">
                  <c:v>41705.761111111111</c:v>
                </c:pt>
                <c:pt idx="103">
                  <c:v>41705.761805555558</c:v>
                </c:pt>
                <c:pt idx="104">
                  <c:v>41705.762500000004</c:v>
                </c:pt>
                <c:pt idx="105">
                  <c:v>41705.763194444444</c:v>
                </c:pt>
                <c:pt idx="106">
                  <c:v>41705.763888888891</c:v>
                </c:pt>
                <c:pt idx="107">
                  <c:v>41705.764583333337</c:v>
                </c:pt>
                <c:pt idx="108">
                  <c:v>41705.765277777777</c:v>
                </c:pt>
                <c:pt idx="109">
                  <c:v>41705.765972222223</c:v>
                </c:pt>
                <c:pt idx="110">
                  <c:v>41705.76666666667</c:v>
                </c:pt>
                <c:pt idx="111">
                  <c:v>41705.767361111117</c:v>
                </c:pt>
                <c:pt idx="112">
                  <c:v>41705.768055555556</c:v>
                </c:pt>
                <c:pt idx="113">
                  <c:v>41705.768750000003</c:v>
                </c:pt>
                <c:pt idx="114">
                  <c:v>41705.76944444445</c:v>
                </c:pt>
                <c:pt idx="115">
                  <c:v>41705.770138888889</c:v>
                </c:pt>
                <c:pt idx="116">
                  <c:v>41705.770833333336</c:v>
                </c:pt>
                <c:pt idx="117">
                  <c:v>41705.771527777782</c:v>
                </c:pt>
                <c:pt idx="118">
                  <c:v>41705.772222222222</c:v>
                </c:pt>
                <c:pt idx="119">
                  <c:v>41705.772916666669</c:v>
                </c:pt>
                <c:pt idx="120">
                  <c:v>41705.773611111115</c:v>
                </c:pt>
                <c:pt idx="121">
                  <c:v>41705.774305555555</c:v>
                </c:pt>
                <c:pt idx="122">
                  <c:v>41705.775000000001</c:v>
                </c:pt>
                <c:pt idx="123">
                  <c:v>41705.775694444448</c:v>
                </c:pt>
                <c:pt idx="124">
                  <c:v>41705.776388888895</c:v>
                </c:pt>
                <c:pt idx="125">
                  <c:v>41705.777083333334</c:v>
                </c:pt>
                <c:pt idx="126">
                  <c:v>41705.777777777781</c:v>
                </c:pt>
                <c:pt idx="127">
                  <c:v>41705.778472222228</c:v>
                </c:pt>
                <c:pt idx="128">
                  <c:v>41705.779166666667</c:v>
                </c:pt>
                <c:pt idx="129">
                  <c:v>41705.779861111114</c:v>
                </c:pt>
                <c:pt idx="130">
                  <c:v>41705.780555555561</c:v>
                </c:pt>
                <c:pt idx="131">
                  <c:v>41705.78125</c:v>
                </c:pt>
                <c:pt idx="132">
                  <c:v>41705.781944444447</c:v>
                </c:pt>
                <c:pt idx="133">
                  <c:v>41705.782638888893</c:v>
                </c:pt>
                <c:pt idx="134">
                  <c:v>41705.783333333333</c:v>
                </c:pt>
                <c:pt idx="135">
                  <c:v>41705.78402777778</c:v>
                </c:pt>
                <c:pt idx="136">
                  <c:v>41705.784722222226</c:v>
                </c:pt>
                <c:pt idx="137">
                  <c:v>41705.785416666666</c:v>
                </c:pt>
                <c:pt idx="138">
                  <c:v>41705.786111111112</c:v>
                </c:pt>
                <c:pt idx="139">
                  <c:v>41705.786805555559</c:v>
                </c:pt>
                <c:pt idx="140">
                  <c:v>41705.787500000006</c:v>
                </c:pt>
                <c:pt idx="141">
                  <c:v>41705.788194444445</c:v>
                </c:pt>
                <c:pt idx="142">
                  <c:v>41705.788888888892</c:v>
                </c:pt>
                <c:pt idx="143">
                  <c:v>41705.789583333339</c:v>
                </c:pt>
                <c:pt idx="144">
                  <c:v>41705.790277777778</c:v>
                </c:pt>
                <c:pt idx="145">
                  <c:v>41705.790972222225</c:v>
                </c:pt>
                <c:pt idx="146">
                  <c:v>41705.791666666672</c:v>
                </c:pt>
                <c:pt idx="147">
                  <c:v>41705.792361111111</c:v>
                </c:pt>
                <c:pt idx="148">
                  <c:v>41705.793055555558</c:v>
                </c:pt>
                <c:pt idx="149">
                  <c:v>41705.793750000004</c:v>
                </c:pt>
                <c:pt idx="150">
                  <c:v>41705.794444444444</c:v>
                </c:pt>
                <c:pt idx="151">
                  <c:v>41705.795138888891</c:v>
                </c:pt>
                <c:pt idx="152">
                  <c:v>41705.795833333337</c:v>
                </c:pt>
                <c:pt idx="153">
                  <c:v>41705.796527777777</c:v>
                </c:pt>
                <c:pt idx="154">
                  <c:v>41705.797222222223</c:v>
                </c:pt>
                <c:pt idx="155">
                  <c:v>41705.79791666667</c:v>
                </c:pt>
                <c:pt idx="156">
                  <c:v>41705.798611111117</c:v>
                </c:pt>
                <c:pt idx="157">
                  <c:v>41705.799305555556</c:v>
                </c:pt>
                <c:pt idx="158">
                  <c:v>41705.800000000003</c:v>
                </c:pt>
                <c:pt idx="159">
                  <c:v>41705.802083333336</c:v>
                </c:pt>
                <c:pt idx="160">
                  <c:v>41705.805555555555</c:v>
                </c:pt>
                <c:pt idx="161">
                  <c:v>41705.809027777803</c:v>
                </c:pt>
                <c:pt idx="162">
                  <c:v>41705.8125</c:v>
                </c:pt>
                <c:pt idx="163">
                  <c:v>41705.815972222197</c:v>
                </c:pt>
                <c:pt idx="164">
                  <c:v>41705.819444444402</c:v>
                </c:pt>
                <c:pt idx="165">
                  <c:v>41705.822916666599</c:v>
                </c:pt>
                <c:pt idx="166">
                  <c:v>41705.826388888898</c:v>
                </c:pt>
                <c:pt idx="167">
                  <c:v>41705.829861111102</c:v>
                </c:pt>
                <c:pt idx="168">
                  <c:v>41705.833333333299</c:v>
                </c:pt>
                <c:pt idx="169">
                  <c:v>41705.836805555497</c:v>
                </c:pt>
                <c:pt idx="170">
                  <c:v>41705.840277777701</c:v>
                </c:pt>
                <c:pt idx="171">
                  <c:v>41705.84375</c:v>
                </c:pt>
                <c:pt idx="172">
                  <c:v>41705.847222222197</c:v>
                </c:pt>
                <c:pt idx="173">
                  <c:v>41705.850694444402</c:v>
                </c:pt>
                <c:pt idx="174">
                  <c:v>41705.854166666599</c:v>
                </c:pt>
                <c:pt idx="175">
                  <c:v>41705.857638888803</c:v>
                </c:pt>
                <c:pt idx="176">
                  <c:v>41705.861111111102</c:v>
                </c:pt>
                <c:pt idx="177">
                  <c:v>41705.864583333299</c:v>
                </c:pt>
                <c:pt idx="178">
                  <c:v>41705.868055555497</c:v>
                </c:pt>
                <c:pt idx="179">
                  <c:v>41705.871527777701</c:v>
                </c:pt>
                <c:pt idx="180">
                  <c:v>41705.874999999898</c:v>
                </c:pt>
                <c:pt idx="181">
                  <c:v>41705.878472222197</c:v>
                </c:pt>
                <c:pt idx="182">
                  <c:v>41705.881944444402</c:v>
                </c:pt>
                <c:pt idx="183">
                  <c:v>41705.885416666599</c:v>
                </c:pt>
                <c:pt idx="184">
                  <c:v>41705.888888888803</c:v>
                </c:pt>
                <c:pt idx="185">
                  <c:v>41705.892361111</c:v>
                </c:pt>
                <c:pt idx="186">
                  <c:v>41705.895833333198</c:v>
                </c:pt>
                <c:pt idx="187">
                  <c:v>41705.899305555497</c:v>
                </c:pt>
                <c:pt idx="188">
                  <c:v>41705.902777777701</c:v>
                </c:pt>
                <c:pt idx="189">
                  <c:v>41705.906249999898</c:v>
                </c:pt>
                <c:pt idx="190">
                  <c:v>41705.909722222103</c:v>
                </c:pt>
                <c:pt idx="191">
                  <c:v>41705.9131944443</c:v>
                </c:pt>
                <c:pt idx="192">
                  <c:v>41705.916666666599</c:v>
                </c:pt>
                <c:pt idx="193">
                  <c:v>41705.920138888803</c:v>
                </c:pt>
                <c:pt idx="194">
                  <c:v>41705.923611111</c:v>
                </c:pt>
                <c:pt idx="195">
                  <c:v>41705.927083333198</c:v>
                </c:pt>
                <c:pt idx="196">
                  <c:v>41705.930555555402</c:v>
                </c:pt>
                <c:pt idx="197">
                  <c:v>41705.934027777701</c:v>
                </c:pt>
                <c:pt idx="198">
                  <c:v>41705.937499999898</c:v>
                </c:pt>
                <c:pt idx="199">
                  <c:v>41705.940972222103</c:v>
                </c:pt>
                <c:pt idx="200">
                  <c:v>41705.9444444443</c:v>
                </c:pt>
                <c:pt idx="201">
                  <c:v>41705.947916666497</c:v>
                </c:pt>
                <c:pt idx="202">
                  <c:v>41705.951388888803</c:v>
                </c:pt>
                <c:pt idx="203">
                  <c:v>41705.954861111</c:v>
                </c:pt>
                <c:pt idx="204">
                  <c:v>41705.958333333198</c:v>
                </c:pt>
                <c:pt idx="205">
                  <c:v>41705.961805555402</c:v>
                </c:pt>
                <c:pt idx="206">
                  <c:v>41705.965277777599</c:v>
                </c:pt>
                <c:pt idx="207">
                  <c:v>41705.968749999804</c:v>
                </c:pt>
                <c:pt idx="208">
                  <c:v>41705.972222222103</c:v>
                </c:pt>
                <c:pt idx="209">
                  <c:v>41705.9756944443</c:v>
                </c:pt>
                <c:pt idx="210">
                  <c:v>41705.979166666497</c:v>
                </c:pt>
                <c:pt idx="211">
                  <c:v>41705.982638888701</c:v>
                </c:pt>
                <c:pt idx="212">
                  <c:v>41705.986111110898</c:v>
                </c:pt>
                <c:pt idx="213">
                  <c:v>41705.989583333198</c:v>
                </c:pt>
                <c:pt idx="214">
                  <c:v>41705.993055555402</c:v>
                </c:pt>
                <c:pt idx="215">
                  <c:v>41705.996527777599</c:v>
                </c:pt>
                <c:pt idx="216">
                  <c:v>41705.999999999804</c:v>
                </c:pt>
                <c:pt idx="217">
                  <c:v>41706.003472222001</c:v>
                </c:pt>
                <c:pt idx="218">
                  <c:v>41706.0069444443</c:v>
                </c:pt>
                <c:pt idx="219">
                  <c:v>41706.010416666497</c:v>
                </c:pt>
                <c:pt idx="220">
                  <c:v>41706.013888888701</c:v>
                </c:pt>
                <c:pt idx="221">
                  <c:v>41706.017361110898</c:v>
                </c:pt>
                <c:pt idx="222">
                  <c:v>41706.020833333103</c:v>
                </c:pt>
                <c:pt idx="223">
                  <c:v>41706.024305555402</c:v>
                </c:pt>
                <c:pt idx="224">
                  <c:v>41706.027777777599</c:v>
                </c:pt>
                <c:pt idx="225">
                  <c:v>41706.031249999804</c:v>
                </c:pt>
                <c:pt idx="226">
                  <c:v>41706.034722222001</c:v>
                </c:pt>
                <c:pt idx="227">
                  <c:v>41706.038194444198</c:v>
                </c:pt>
                <c:pt idx="228">
                  <c:v>41706.041666666402</c:v>
                </c:pt>
                <c:pt idx="229">
                  <c:v>41706.045138888701</c:v>
                </c:pt>
                <c:pt idx="230">
                  <c:v>41706.048611110898</c:v>
                </c:pt>
                <c:pt idx="231">
                  <c:v>41706.052083333103</c:v>
                </c:pt>
                <c:pt idx="232">
                  <c:v>41706.0555555553</c:v>
                </c:pt>
                <c:pt idx="233">
                  <c:v>41706.059027777497</c:v>
                </c:pt>
                <c:pt idx="234">
                  <c:v>41706.062499999804</c:v>
                </c:pt>
              </c:numCache>
            </c:numRef>
          </c:xVal>
          <c:yVal>
            <c:numRef>
              <c:f>Flight1!$S$5:$S$238</c:f>
              <c:numCache>
                <c:formatCode>General</c:formatCode>
                <c:ptCount val="234"/>
                <c:pt idx="0">
                  <c:v>2.3411474027028159E-2</c:v>
                </c:pt>
                <c:pt idx="1">
                  <c:v>-35.841095754026824</c:v>
                </c:pt>
                <c:pt idx="2">
                  <c:v>-35.841095754026824</c:v>
                </c:pt>
                <c:pt idx="3">
                  <c:v>-35.841095754026824</c:v>
                </c:pt>
                <c:pt idx="4">
                  <c:v>-58.820253397487441</c:v>
                </c:pt>
                <c:pt idx="5">
                  <c:v>-58.820253397487441</c:v>
                </c:pt>
                <c:pt idx="6">
                  <c:v>-46.645774272565966</c:v>
                </c:pt>
                <c:pt idx="7">
                  <c:v>-168.81353912548755</c:v>
                </c:pt>
                <c:pt idx="8">
                  <c:v>-168.81353912548755</c:v>
                </c:pt>
                <c:pt idx="9">
                  <c:v>-168.81353912548755</c:v>
                </c:pt>
                <c:pt idx="10">
                  <c:v>-110.17186131752537</c:v>
                </c:pt>
                <c:pt idx="11">
                  <c:v>-97.789671541448868</c:v>
                </c:pt>
                <c:pt idx="12">
                  <c:v>-97.789671541448868</c:v>
                </c:pt>
                <c:pt idx="13">
                  <c:v>-123.45331688086236</c:v>
                </c:pt>
                <c:pt idx="14">
                  <c:v>-123.45331688086236</c:v>
                </c:pt>
                <c:pt idx="15">
                  <c:v>-110.05451102344944</c:v>
                </c:pt>
                <c:pt idx="16">
                  <c:v>-110.05451102344944</c:v>
                </c:pt>
                <c:pt idx="17">
                  <c:v>-130.14755671528383</c:v>
                </c:pt>
                <c:pt idx="18">
                  <c:v>-130.14755671528383</c:v>
                </c:pt>
                <c:pt idx="19">
                  <c:v>-132.03085325025444</c:v>
                </c:pt>
                <c:pt idx="20">
                  <c:v>-132.03085325025444</c:v>
                </c:pt>
                <c:pt idx="21">
                  <c:v>-125.44154872988427</c:v>
                </c:pt>
                <c:pt idx="22">
                  <c:v>-125.44154872988427</c:v>
                </c:pt>
                <c:pt idx="23">
                  <c:v>-132.47620990580367</c:v>
                </c:pt>
                <c:pt idx="24">
                  <c:v>-132.47620990580367</c:v>
                </c:pt>
                <c:pt idx="25">
                  <c:v>-177.51084582917071</c:v>
                </c:pt>
                <c:pt idx="26">
                  <c:v>-160.24113657441902</c:v>
                </c:pt>
                <c:pt idx="27">
                  <c:v>-160.24113657441902</c:v>
                </c:pt>
                <c:pt idx="28">
                  <c:v>-293.60812304976196</c:v>
                </c:pt>
                <c:pt idx="29">
                  <c:v>-16.611357280333078</c:v>
                </c:pt>
                <c:pt idx="30">
                  <c:v>-296.68708570268052</c:v>
                </c:pt>
                <c:pt idx="31">
                  <c:v>-297.7626491060243</c:v>
                </c:pt>
                <c:pt idx="32">
                  <c:v>-299.25505102651175</c:v>
                </c:pt>
                <c:pt idx="33">
                  <c:v>-300.74621210926631</c:v>
                </c:pt>
                <c:pt idx="34">
                  <c:v>-302.2337684553051</c:v>
                </c:pt>
                <c:pt idx="35">
                  <c:v>-303.72006223124782</c:v>
                </c:pt>
                <c:pt idx="36">
                  <c:v>-291.00763065848571</c:v>
                </c:pt>
                <c:pt idx="37">
                  <c:v>-285.43604790358631</c:v>
                </c:pt>
                <c:pt idx="38">
                  <c:v>-286.96999609584924</c:v>
                </c:pt>
                <c:pt idx="39">
                  <c:v>-288.5022614117114</c:v>
                </c:pt>
                <c:pt idx="40">
                  <c:v>-290.03285702967401</c:v>
                </c:pt>
                <c:pt idx="41">
                  <c:v>-298.61492329961413</c:v>
                </c:pt>
                <c:pt idx="42">
                  <c:v>-314.2119866416981</c:v>
                </c:pt>
                <c:pt idx="43">
                  <c:v>-315.68244857638632</c:v>
                </c:pt>
                <c:pt idx="44">
                  <c:v>-317.15082010819191</c:v>
                </c:pt>
                <c:pt idx="45">
                  <c:v>-318.61710336015341</c:v>
                </c:pt>
                <c:pt idx="46">
                  <c:v>-397.03877701600481</c:v>
                </c:pt>
                <c:pt idx="47">
                  <c:v>613.24993861652933</c:v>
                </c:pt>
                <c:pt idx="48">
                  <c:v>611.71414261692598</c:v>
                </c:pt>
                <c:pt idx="49">
                  <c:v>610.17572330995813</c:v>
                </c:pt>
                <c:pt idx="50">
                  <c:v>608.63231715661288</c:v>
                </c:pt>
                <c:pt idx="51">
                  <c:v>607.08472465984266</c:v>
                </c:pt>
                <c:pt idx="52">
                  <c:v>605.53296008133646</c:v>
                </c:pt>
                <c:pt idx="53">
                  <c:v>603.97701126789025</c:v>
                </c:pt>
                <c:pt idx="54">
                  <c:v>602.41692031047728</c:v>
                </c:pt>
                <c:pt idx="55">
                  <c:v>600.85266442967986</c:v>
                </c:pt>
                <c:pt idx="56">
                  <c:v>599.28349760353183</c:v>
                </c:pt>
                <c:pt idx="57">
                  <c:v>583.30963163372712</c:v>
                </c:pt>
                <c:pt idx="58">
                  <c:v>574.44391943331811</c:v>
                </c:pt>
                <c:pt idx="59">
                  <c:v>569.13971890714743</c:v>
                </c:pt>
                <c:pt idx="60">
                  <c:v>563.80545884032585</c:v>
                </c:pt>
                <c:pt idx="61">
                  <c:v>562.07695619806714</c:v>
                </c:pt>
                <c:pt idx="62">
                  <c:v>560.34486988851938</c:v>
                </c:pt>
                <c:pt idx="63">
                  <c:v>558.60922389622328</c:v>
                </c:pt>
                <c:pt idx="64">
                  <c:v>560.53186482722026</c:v>
                </c:pt>
                <c:pt idx="65">
                  <c:v>562.47698397674185</c:v>
                </c:pt>
                <c:pt idx="66">
                  <c:v>568.12357895700984</c:v>
                </c:pt>
                <c:pt idx="67">
                  <c:v>573.81819664347461</c:v>
                </c:pt>
                <c:pt idx="68">
                  <c:v>579.56051817016044</c:v>
                </c:pt>
                <c:pt idx="69">
                  <c:v>577.94049529778545</c:v>
                </c:pt>
                <c:pt idx="70">
                  <c:v>576.31570891513957</c:v>
                </c:pt>
                <c:pt idx="71">
                  <c:v>574.68840235116363</c:v>
                </c:pt>
                <c:pt idx="72">
                  <c:v>573.05635103120517</c:v>
                </c:pt>
                <c:pt idx="73">
                  <c:v>571.42031525322602</c:v>
                </c:pt>
                <c:pt idx="74">
                  <c:v>569.78028682219474</c:v>
                </c:pt>
                <c:pt idx="75">
                  <c:v>568.13629273522531</c:v>
                </c:pt>
                <c:pt idx="76">
                  <c:v>566.48833489360709</c:v>
                </c:pt>
                <c:pt idx="77">
                  <c:v>564.83641862544232</c:v>
                </c:pt>
                <c:pt idx="78">
                  <c:v>563.17983553013937</c:v>
                </c:pt>
                <c:pt idx="79">
                  <c:v>561.52077291967441</c:v>
                </c:pt>
                <c:pt idx="80">
                  <c:v>559.85705537215142</c:v>
                </c:pt>
                <c:pt idx="81">
                  <c:v>558.18941411628577</c:v>
                </c:pt>
                <c:pt idx="82">
                  <c:v>556.51787572486307</c:v>
                </c:pt>
                <c:pt idx="83">
                  <c:v>554.84243379826216</c:v>
                </c:pt>
                <c:pt idx="84">
                  <c:v>553.16310549287971</c:v>
                </c:pt>
                <c:pt idx="85">
                  <c:v>551.47989748328155</c:v>
                </c:pt>
                <c:pt idx="86">
                  <c:v>549.79282356094927</c:v>
                </c:pt>
                <c:pt idx="87">
                  <c:v>548.10189305972278</c:v>
                </c:pt>
                <c:pt idx="88">
                  <c:v>546.40710460848527</c:v>
                </c:pt>
                <c:pt idx="89">
                  <c:v>544.70848720630306</c:v>
                </c:pt>
                <c:pt idx="90">
                  <c:v>543.00603170394095</c:v>
                </c:pt>
                <c:pt idx="91">
                  <c:v>541.29976813761004</c:v>
                </c:pt>
                <c:pt idx="92">
                  <c:v>539.58968318506834</c:v>
                </c:pt>
                <c:pt idx="93">
                  <c:v>-299.10346632111504</c:v>
                </c:pt>
                <c:pt idx="94">
                  <c:v>-300.76874795075565</c:v>
                </c:pt>
                <c:pt idx="95">
                  <c:v>-302.43291025161631</c:v>
                </c:pt>
                <c:pt idx="96">
                  <c:v>-304.09525142215227</c:v>
                </c:pt>
                <c:pt idx="97">
                  <c:v>-305.75576504286011</c:v>
                </c:pt>
                <c:pt idx="98">
                  <c:v>-307.41444393261281</c:v>
                </c:pt>
                <c:pt idx="99">
                  <c:v>-309.0712717480788</c:v>
                </c:pt>
                <c:pt idx="100">
                  <c:v>379.70404700574426</c:v>
                </c:pt>
                <c:pt idx="101">
                  <c:v>377.90643547460195</c:v>
                </c:pt>
                <c:pt idx="102">
                  <c:v>376.10548215485136</c:v>
                </c:pt>
                <c:pt idx="103">
                  <c:v>374.29909990164742</c:v>
                </c:pt>
                <c:pt idx="104">
                  <c:v>372.48799103288974</c:v>
                </c:pt>
                <c:pt idx="105">
                  <c:v>370.67216869239104</c:v>
                </c:pt>
                <c:pt idx="106">
                  <c:v>343.13255128797476</c:v>
                </c:pt>
                <c:pt idx="107">
                  <c:v>320.2175141004829</c:v>
                </c:pt>
                <c:pt idx="108">
                  <c:v>297.58063205113194</c:v>
                </c:pt>
                <c:pt idx="109">
                  <c:v>214.87164263131493</c:v>
                </c:pt>
                <c:pt idx="110">
                  <c:v>216.8928713027853</c:v>
                </c:pt>
                <c:pt idx="111">
                  <c:v>243.37728310296563</c:v>
                </c:pt>
                <c:pt idx="112">
                  <c:v>297.19775854664772</c:v>
                </c:pt>
                <c:pt idx="113">
                  <c:v>345.70909286865447</c:v>
                </c:pt>
                <c:pt idx="114">
                  <c:v>355.17653080733083</c:v>
                </c:pt>
                <c:pt idx="115">
                  <c:v>328.69733218018951</c:v>
                </c:pt>
                <c:pt idx="116">
                  <c:v>306.66702981174728</c:v>
                </c:pt>
                <c:pt idx="117">
                  <c:v>351.20368420374911</c:v>
                </c:pt>
                <c:pt idx="118">
                  <c:v>350.03049212905415</c:v>
                </c:pt>
                <c:pt idx="119">
                  <c:v>348.85602889111397</c:v>
                </c:pt>
                <c:pt idx="120">
                  <c:v>347.68029837591791</c:v>
                </c:pt>
                <c:pt idx="121">
                  <c:v>346.50332225898825</c:v>
                </c:pt>
                <c:pt idx="122">
                  <c:v>345.32508375642908</c:v>
                </c:pt>
                <c:pt idx="123">
                  <c:v>344.14494808518111</c:v>
                </c:pt>
                <c:pt idx="124">
                  <c:v>342.96490184105045</c:v>
                </c:pt>
                <c:pt idx="125">
                  <c:v>341.78296764644062</c:v>
                </c:pt>
                <c:pt idx="126">
                  <c:v>340.59980370010663</c:v>
                </c:pt>
                <c:pt idx="127">
                  <c:v>339.41543890774568</c:v>
                </c:pt>
                <c:pt idx="128">
                  <c:v>338.22986025081644</c:v>
                </c:pt>
                <c:pt idx="129">
                  <c:v>337.04308061296399</c:v>
                </c:pt>
                <c:pt idx="130">
                  <c:v>335.85511149466237</c:v>
                </c:pt>
                <c:pt idx="131">
                  <c:v>334.66595931131195</c:v>
                </c:pt>
                <c:pt idx="132">
                  <c:v>333.47562157609298</c:v>
                </c:pt>
                <c:pt idx="133">
                  <c:v>332.2841147434217</c:v>
                </c:pt>
                <c:pt idx="134">
                  <c:v>331.09144942057196</c:v>
                </c:pt>
                <c:pt idx="135">
                  <c:v>329.89762108326153</c:v>
                </c:pt>
                <c:pt idx="136">
                  <c:v>328.70264265710301</c:v>
                </c:pt>
                <c:pt idx="137">
                  <c:v>327.50652037762541</c:v>
                </c:pt>
                <c:pt idx="138">
                  <c:v>326.30861626787913</c:v>
                </c:pt>
                <c:pt idx="139">
                  <c:v>325.11086876307911</c:v>
                </c:pt>
                <c:pt idx="140">
                  <c:v>323.91135550424269</c:v>
                </c:pt>
                <c:pt idx="141">
                  <c:v>322.71073026426598</c:v>
                </c:pt>
                <c:pt idx="142">
                  <c:v>321.50898422102892</c:v>
                </c:pt>
                <c:pt idx="143">
                  <c:v>320.30614170539553</c:v>
                </c:pt>
                <c:pt idx="144">
                  <c:v>319.10219431099699</c:v>
                </c:pt>
                <c:pt idx="145">
                  <c:v>317.89716751752763</c:v>
                </c:pt>
                <c:pt idx="146">
                  <c:v>316.69042190025283</c:v>
                </c:pt>
                <c:pt idx="147">
                  <c:v>315.48385965712976</c:v>
                </c:pt>
                <c:pt idx="148">
                  <c:v>314.27559933977705</c:v>
                </c:pt>
                <c:pt idx="149">
                  <c:v>313.06627275336172</c:v>
                </c:pt>
                <c:pt idx="150">
                  <c:v>311.85588726576361</c:v>
                </c:pt>
                <c:pt idx="151">
                  <c:v>310.64445298406122</c:v>
                </c:pt>
                <c:pt idx="152">
                  <c:v>309.43197266981963</c:v>
                </c:pt>
                <c:pt idx="153">
                  <c:v>308.2184607437967</c:v>
                </c:pt>
                <c:pt idx="154">
                  <c:v>307.00390786719981</c:v>
                </c:pt>
                <c:pt idx="155">
                  <c:v>305.78833603625264</c:v>
                </c:pt>
                <c:pt idx="156">
                  <c:v>304.57174768551465</c:v>
                </c:pt>
                <c:pt idx="157">
                  <c:v>-50.923628913342064</c:v>
                </c:pt>
                <c:pt idx="158">
                  <c:v>-24.515521143508497</c:v>
                </c:pt>
                <c:pt idx="159">
                  <c:v>-42.190593437410975</c:v>
                </c:pt>
                <c:pt idx="160">
                  <c:v>-65.257867789564941</c:v>
                </c:pt>
                <c:pt idx="161">
                  <c:v>-71.698404704663105</c:v>
                </c:pt>
                <c:pt idx="162">
                  <c:v>-77.976030275518298</c:v>
                </c:pt>
                <c:pt idx="163">
                  <c:v>-84.454250515349798</c:v>
                </c:pt>
                <c:pt idx="164">
                  <c:v>-90.751300251644636</c:v>
                </c:pt>
                <c:pt idx="165">
                  <c:v>-97.037990984365081</c:v>
                </c:pt>
                <c:pt idx="166">
                  <c:v>-103.15307881278399</c:v>
                </c:pt>
                <c:pt idx="167">
                  <c:v>-109.33651734639589</c:v>
                </c:pt>
                <c:pt idx="168">
                  <c:v>-115.42765015349308</c:v>
                </c:pt>
                <c:pt idx="169">
                  <c:v>-121.46573770895978</c:v>
                </c:pt>
                <c:pt idx="170">
                  <c:v>-127.28372390048374</c:v>
                </c:pt>
                <c:pt idx="171">
                  <c:v>-133.54776260573547</c:v>
                </c:pt>
                <c:pt idx="172">
                  <c:v>-139.25797329398929</c:v>
                </c:pt>
                <c:pt idx="173">
                  <c:v>-146.76629988767795</c:v>
                </c:pt>
                <c:pt idx="174">
                  <c:v>-152.53208110268014</c:v>
                </c:pt>
                <c:pt idx="175">
                  <c:v>-158.24214099059384</c:v>
                </c:pt>
                <c:pt idx="176">
                  <c:v>-163.89663317928688</c:v>
                </c:pt>
                <c:pt idx="177">
                  <c:v>-169.49535004654453</c:v>
                </c:pt>
                <c:pt idx="178">
                  <c:v>-175.03785430048191</c:v>
                </c:pt>
                <c:pt idx="179">
                  <c:v>-180.52400534206981</c:v>
                </c:pt>
                <c:pt idx="180">
                  <c:v>-185.95396953111</c:v>
                </c:pt>
                <c:pt idx="181">
                  <c:v>-191.32767559511328</c:v>
                </c:pt>
                <c:pt idx="182">
                  <c:v>-196.6446875645745</c:v>
                </c:pt>
                <c:pt idx="183">
                  <c:v>-201.90553701859244</c:v>
                </c:pt>
                <c:pt idx="184">
                  <c:v>-207.10971115565067</c:v>
                </c:pt>
                <c:pt idx="185">
                  <c:v>-212.25767402592183</c:v>
                </c:pt>
                <c:pt idx="186">
                  <c:v>-217.34951495790645</c:v>
                </c:pt>
                <c:pt idx="187">
                  <c:v>-224.06392459752536</c:v>
                </c:pt>
                <c:pt idx="188">
                  <c:v>-229.039973368109</c:v>
                </c:pt>
                <c:pt idx="189">
                  <c:v>-233.96005904610416</c:v>
                </c:pt>
                <c:pt idx="190">
                  <c:v>-238.82438906795718</c:v>
                </c:pt>
                <c:pt idx="191">
                  <c:v>-243.63277686684421</c:v>
                </c:pt>
                <c:pt idx="192">
                  <c:v>-248.38602048269064</c:v>
                </c:pt>
                <c:pt idx="193">
                  <c:v>-253.08385179997407</c:v>
                </c:pt>
                <c:pt idx="194">
                  <c:v>-257.72697583810918</c:v>
                </c:pt>
                <c:pt idx="195">
                  <c:v>-262.31571896489379</c:v>
                </c:pt>
                <c:pt idx="196">
                  <c:v>-266.85014772976541</c:v>
                </c:pt>
                <c:pt idx="197">
                  <c:v>-271.33062690985378</c:v>
                </c:pt>
                <c:pt idx="198">
                  <c:v>-275.75781364728391</c:v>
                </c:pt>
                <c:pt idx="199">
                  <c:v>-280.13211038387857</c:v>
                </c:pt>
                <c:pt idx="200">
                  <c:v>-284.45352612812638</c:v>
                </c:pt>
                <c:pt idx="201">
                  <c:v>-288.72304736672737</c:v>
                </c:pt>
                <c:pt idx="202">
                  <c:v>-294.61458511075523</c:v>
                </c:pt>
                <c:pt idx="203">
                  <c:v>-298.77581880839432</c:v>
                </c:pt>
                <c:pt idx="204">
                  <c:v>-302.88614344590928</c:v>
                </c:pt>
                <c:pt idx="205">
                  <c:v>-306.9457826931482</c:v>
                </c:pt>
                <c:pt idx="206">
                  <c:v>-310.95523943464281</c:v>
                </c:pt>
                <c:pt idx="207">
                  <c:v>-314.91530766333352</c:v>
                </c:pt>
                <c:pt idx="208">
                  <c:v>-318.8265095686358</c:v>
                </c:pt>
                <c:pt idx="209">
                  <c:v>-322.68897436782908</c:v>
                </c:pt>
                <c:pt idx="210">
                  <c:v>-326.50379127417307</c:v>
                </c:pt>
                <c:pt idx="211">
                  <c:v>-330.27096551503053</c:v>
                </c:pt>
                <c:pt idx="212">
                  <c:v>-333.99146220086516</c:v>
                </c:pt>
                <c:pt idx="213">
                  <c:v>-337.66584446735766</c:v>
                </c:pt>
                <c:pt idx="214">
                  <c:v>-341.29440173390356</c:v>
                </c:pt>
                <c:pt idx="215">
                  <c:v>-344.87770800564545</c:v>
                </c:pt>
                <c:pt idx="216">
                  <c:v>-350.0916204148881</c:v>
                </c:pt>
                <c:pt idx="217">
                  <c:v>-366.28373012718993</c:v>
                </c:pt>
                <c:pt idx="218">
                  <c:v>-204.70362185469997</c:v>
                </c:pt>
                <c:pt idx="219">
                  <c:v>-85.949258478447717</c:v>
                </c:pt>
                <c:pt idx="220">
                  <c:v>25.210554092488525</c:v>
                </c:pt>
                <c:pt idx="221">
                  <c:v>27.300134242710879</c:v>
                </c:pt>
                <c:pt idx="222">
                  <c:v>27.473197776165609</c:v>
                </c:pt>
                <c:pt idx="223">
                  <c:v>27.633384688206696</c:v>
                </c:pt>
                <c:pt idx="224">
                  <c:v>27.780658882210147</c:v>
                </c:pt>
                <c:pt idx="225">
                  <c:v>27.914721666016003</c:v>
                </c:pt>
                <c:pt idx="226">
                  <c:v>28.035547949426572</c:v>
                </c:pt>
                <c:pt idx="227">
                  <c:v>28.143522732403945</c:v>
                </c:pt>
                <c:pt idx="228">
                  <c:v>28.23809349406071</c:v>
                </c:pt>
                <c:pt idx="229">
                  <c:v>28.319797937650872</c:v>
                </c:pt>
                <c:pt idx="230">
                  <c:v>28.388224328644792</c:v>
                </c:pt>
                <c:pt idx="231">
                  <c:v>28.443377319081847</c:v>
                </c:pt>
                <c:pt idx="232">
                  <c:v>28.485541289044026</c:v>
                </c:pt>
                <c:pt idx="233">
                  <c:v>28.514725503766339</c:v>
                </c:pt>
              </c:numCache>
            </c:numRef>
          </c:yVal>
          <c:smooth val="1"/>
        </c:ser>
        <c:ser>
          <c:idx val="1"/>
          <c:order val="1"/>
          <c:tx>
            <c:v>BFO Intervals</c:v>
          </c:tx>
          <c:marker>
            <c:symbol val="none"/>
          </c:marker>
          <c:xVal>
            <c:numRef>
              <c:f>BurFreqO1!$A$3:$A$15</c:f>
              <c:numCache>
                <c:formatCode>h:mm;@</c:formatCode>
                <c:ptCount val="13"/>
                <c:pt idx="0">
                  <c:v>41705.6875</c:v>
                </c:pt>
                <c:pt idx="1">
                  <c:v>41705.694444444445</c:v>
                </c:pt>
                <c:pt idx="2">
                  <c:v>41705.705555555556</c:v>
                </c:pt>
                <c:pt idx="3">
                  <c:v>41705.716666666667</c:v>
                </c:pt>
                <c:pt idx="4">
                  <c:v>41705.767361111109</c:v>
                </c:pt>
                <c:pt idx="5">
                  <c:v>41705.768750000003</c:v>
                </c:pt>
                <c:pt idx="6">
                  <c:v>41705.770138888889</c:v>
                </c:pt>
                <c:pt idx="7">
                  <c:v>41705.820138888892</c:v>
                </c:pt>
                <c:pt idx="8">
                  <c:v>41705.861805555556</c:v>
                </c:pt>
                <c:pt idx="9">
                  <c:v>41705.90347222222</c:v>
                </c:pt>
                <c:pt idx="10">
                  <c:v>41705.945138888892</c:v>
                </c:pt>
                <c:pt idx="11">
                  <c:v>41706.007638888892</c:v>
                </c:pt>
                <c:pt idx="12">
                  <c:v>41706.013194444444</c:v>
                </c:pt>
              </c:numCache>
            </c:numRef>
          </c:xVal>
          <c:yVal>
            <c:numRef>
              <c:f>BurFreqO1!$E$3:$E$15</c:f>
              <c:numCache>
                <c:formatCode>General</c:formatCode>
                <c:ptCount val="13"/>
                <c:pt idx="0">
                  <c:v>0</c:v>
                </c:pt>
                <c:pt idx="1">
                  <c:v>0</c:v>
                </c:pt>
                <c:pt idx="2">
                  <c:v>-177.51084582917071</c:v>
                </c:pt>
                <c:pt idx="3">
                  <c:v>-285.43604790358631</c:v>
                </c:pt>
                <c:pt idx="4">
                  <c:v>214.87164263131493</c:v>
                </c:pt>
                <c:pt idx="5">
                  <c:v>297.19775854664772</c:v>
                </c:pt>
                <c:pt idx="6">
                  <c:v>355.17653080733083</c:v>
                </c:pt>
                <c:pt idx="7">
                  <c:v>-84.454250515349798</c:v>
                </c:pt>
                <c:pt idx="8">
                  <c:v>-158.24214099059384</c:v>
                </c:pt>
                <c:pt idx="9">
                  <c:v>-224.06392459752536</c:v>
                </c:pt>
                <c:pt idx="10">
                  <c:v>-280.13211038387857</c:v>
                </c:pt>
                <c:pt idx="11">
                  <c:v>-366.28373012718993</c:v>
                </c:pt>
                <c:pt idx="12">
                  <c:v>-204.70362185469997</c:v>
                </c:pt>
              </c:numCache>
            </c:numRef>
          </c:yVal>
          <c:smooth val="1"/>
        </c:ser>
        <c:dLbls>
          <c:showLegendKey val="0"/>
          <c:showVal val="0"/>
          <c:showCatName val="0"/>
          <c:showSerName val="0"/>
          <c:showPercent val="0"/>
          <c:showBubbleSize val="0"/>
        </c:dLbls>
        <c:axId val="121083392"/>
        <c:axId val="121085312"/>
      </c:scatterChart>
      <c:valAx>
        <c:axId val="121083392"/>
        <c:scaling>
          <c:orientation val="minMax"/>
        </c:scaling>
        <c:delete val="0"/>
        <c:axPos val="b"/>
        <c:title>
          <c:tx>
            <c:rich>
              <a:bodyPr/>
              <a:lstStyle/>
              <a:p>
                <a:pPr>
                  <a:defRPr/>
                </a:pPr>
                <a:r>
                  <a:rPr lang="en-US"/>
                  <a:t>Time</a:t>
                </a:r>
                <a:r>
                  <a:rPr lang="en-US" baseline="0"/>
                  <a:t> UTC</a:t>
                </a:r>
                <a:endParaRPr lang="en-US"/>
              </a:p>
            </c:rich>
          </c:tx>
          <c:overlay val="0"/>
        </c:title>
        <c:numFmt formatCode="h:mm;@" sourceLinked="1"/>
        <c:majorTickMark val="none"/>
        <c:minorTickMark val="none"/>
        <c:tickLblPos val="low"/>
        <c:crossAx val="121085312"/>
        <c:crosses val="autoZero"/>
        <c:crossBetween val="midCat"/>
      </c:valAx>
      <c:valAx>
        <c:axId val="121085312"/>
        <c:scaling>
          <c:orientation val="minMax"/>
        </c:scaling>
        <c:delete val="0"/>
        <c:axPos val="l"/>
        <c:majorGridlines/>
        <c:title>
          <c:tx>
            <c:rich>
              <a:bodyPr/>
              <a:lstStyle/>
              <a:p>
                <a:pPr>
                  <a:defRPr/>
                </a:pPr>
                <a:r>
                  <a:rPr lang="en-US"/>
                  <a:t>km/hr</a:t>
                </a:r>
                <a:r>
                  <a:rPr lang="en-US" baseline="0"/>
                  <a:t> relative</a:t>
                </a:r>
                <a:endParaRPr lang="en-US"/>
              </a:p>
            </c:rich>
          </c:tx>
          <c:overlay val="0"/>
        </c:title>
        <c:numFmt formatCode="General" sourceLinked="1"/>
        <c:majorTickMark val="none"/>
        <c:minorTickMark val="none"/>
        <c:tickLblPos val="nextTo"/>
        <c:crossAx val="12108339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Burst Frequency</a:t>
            </a:r>
            <a:r>
              <a:rPr lang="en-US" baseline="0"/>
              <a:t> Offset</a:t>
            </a:r>
          </a:p>
        </c:rich>
      </c:tx>
      <c:overlay val="0"/>
    </c:title>
    <c:autoTitleDeleted val="0"/>
    <c:plotArea>
      <c:layout/>
      <c:scatterChart>
        <c:scatterStyle val="smoothMarker"/>
        <c:varyColors val="0"/>
        <c:ser>
          <c:idx val="0"/>
          <c:order val="0"/>
          <c:tx>
            <c:strRef>
              <c:f>BurFreq2!$B$2</c:f>
              <c:strCache>
                <c:ptCount val="1"/>
                <c:pt idx="0">
                  <c:v>North</c:v>
                </c:pt>
              </c:strCache>
            </c:strRef>
          </c:tx>
          <c:xVal>
            <c:numRef>
              <c:f>BurFreq2!$A$3:$A$14</c:f>
              <c:numCache>
                <c:formatCode>h:mm;@</c:formatCode>
                <c:ptCount val="12"/>
                <c:pt idx="0">
                  <c:v>41705.6875</c:v>
                </c:pt>
                <c:pt idx="1">
                  <c:v>41705.694444444445</c:v>
                </c:pt>
                <c:pt idx="2">
                  <c:v>41705.704861111109</c:v>
                </c:pt>
                <c:pt idx="3">
                  <c:v>41705.716666666667</c:v>
                </c:pt>
                <c:pt idx="4">
                  <c:v>41705.767361111109</c:v>
                </c:pt>
                <c:pt idx="5">
                  <c:v>41705.768750000003</c:v>
                </c:pt>
                <c:pt idx="6">
                  <c:v>41705.770138888889</c:v>
                </c:pt>
                <c:pt idx="7">
                  <c:v>41705.820138888892</c:v>
                </c:pt>
                <c:pt idx="8">
                  <c:v>41705.861805555556</c:v>
                </c:pt>
                <c:pt idx="9">
                  <c:v>41705.90347222222</c:v>
                </c:pt>
                <c:pt idx="10">
                  <c:v>41705.945138888892</c:v>
                </c:pt>
                <c:pt idx="11">
                  <c:v>41706.007638888892</c:v>
                </c:pt>
              </c:numCache>
            </c:numRef>
          </c:xVal>
          <c:yVal>
            <c:numRef>
              <c:f>BurFreq2!$B$3:$B$14</c:f>
              <c:numCache>
                <c:formatCode>General</c:formatCode>
                <c:ptCount val="12"/>
                <c:pt idx="0">
                  <c:v>85</c:v>
                </c:pt>
                <c:pt idx="1">
                  <c:v>110</c:v>
                </c:pt>
                <c:pt idx="2">
                  <c:v>125</c:v>
                </c:pt>
                <c:pt idx="3">
                  <c:v>130</c:v>
                </c:pt>
                <c:pt idx="4">
                  <c:v>170</c:v>
                </c:pt>
                <c:pt idx="5">
                  <c:v>170</c:v>
                </c:pt>
                <c:pt idx="6">
                  <c:v>170</c:v>
                </c:pt>
                <c:pt idx="7">
                  <c:v>195</c:v>
                </c:pt>
                <c:pt idx="8">
                  <c:v>210</c:v>
                </c:pt>
                <c:pt idx="9">
                  <c:v>205</c:v>
                </c:pt>
                <c:pt idx="10">
                  <c:v>200</c:v>
                </c:pt>
                <c:pt idx="11">
                  <c:v>195</c:v>
                </c:pt>
              </c:numCache>
            </c:numRef>
          </c:yVal>
          <c:smooth val="1"/>
        </c:ser>
        <c:ser>
          <c:idx val="1"/>
          <c:order val="1"/>
          <c:tx>
            <c:strRef>
              <c:f>BurFreq2!$C$2</c:f>
              <c:strCache>
                <c:ptCount val="1"/>
                <c:pt idx="0">
                  <c:v>South</c:v>
                </c:pt>
              </c:strCache>
            </c:strRef>
          </c:tx>
          <c:xVal>
            <c:numRef>
              <c:f>BurFreq2!$A$3:$A$14</c:f>
              <c:numCache>
                <c:formatCode>h:mm;@</c:formatCode>
                <c:ptCount val="12"/>
                <c:pt idx="0">
                  <c:v>41705.6875</c:v>
                </c:pt>
                <c:pt idx="1">
                  <c:v>41705.694444444445</c:v>
                </c:pt>
                <c:pt idx="2">
                  <c:v>41705.704861111109</c:v>
                </c:pt>
                <c:pt idx="3">
                  <c:v>41705.716666666667</c:v>
                </c:pt>
                <c:pt idx="4">
                  <c:v>41705.767361111109</c:v>
                </c:pt>
                <c:pt idx="5">
                  <c:v>41705.768750000003</c:v>
                </c:pt>
                <c:pt idx="6">
                  <c:v>41705.770138888889</c:v>
                </c:pt>
                <c:pt idx="7">
                  <c:v>41705.820138888892</c:v>
                </c:pt>
                <c:pt idx="8">
                  <c:v>41705.861805555556</c:v>
                </c:pt>
                <c:pt idx="9">
                  <c:v>41705.90347222222</c:v>
                </c:pt>
                <c:pt idx="10">
                  <c:v>41705.945138888892</c:v>
                </c:pt>
                <c:pt idx="11">
                  <c:v>41706.007638888892</c:v>
                </c:pt>
              </c:numCache>
            </c:numRef>
          </c:xVal>
          <c:yVal>
            <c:numRef>
              <c:f>BurFreq2!$C$3:$C$14</c:f>
              <c:numCache>
                <c:formatCode>General</c:formatCode>
                <c:ptCount val="12"/>
                <c:pt idx="0">
                  <c:v>85</c:v>
                </c:pt>
                <c:pt idx="1">
                  <c:v>110</c:v>
                </c:pt>
                <c:pt idx="2">
                  <c:v>125</c:v>
                </c:pt>
                <c:pt idx="3">
                  <c:v>130</c:v>
                </c:pt>
                <c:pt idx="4">
                  <c:v>170</c:v>
                </c:pt>
                <c:pt idx="5">
                  <c:v>170</c:v>
                </c:pt>
                <c:pt idx="6">
                  <c:v>170</c:v>
                </c:pt>
                <c:pt idx="7">
                  <c:v>115</c:v>
                </c:pt>
                <c:pt idx="8">
                  <c:v>150</c:v>
                </c:pt>
                <c:pt idx="9">
                  <c:v>175</c:v>
                </c:pt>
                <c:pt idx="10">
                  <c:v>210</c:v>
                </c:pt>
                <c:pt idx="11">
                  <c:v>260</c:v>
                </c:pt>
              </c:numCache>
            </c:numRef>
          </c:yVal>
          <c:smooth val="1"/>
        </c:ser>
        <c:ser>
          <c:idx val="2"/>
          <c:order val="2"/>
          <c:tx>
            <c:strRef>
              <c:f>BurFreq2!$D$2</c:f>
              <c:strCache>
                <c:ptCount val="1"/>
                <c:pt idx="0">
                  <c:v>BFO</c:v>
                </c:pt>
              </c:strCache>
            </c:strRef>
          </c:tx>
          <c:xVal>
            <c:numRef>
              <c:f>BurFreq2!$A$3:$A$14</c:f>
              <c:numCache>
                <c:formatCode>h:mm;@</c:formatCode>
                <c:ptCount val="12"/>
                <c:pt idx="0">
                  <c:v>41705.6875</c:v>
                </c:pt>
                <c:pt idx="1">
                  <c:v>41705.694444444445</c:v>
                </c:pt>
                <c:pt idx="2">
                  <c:v>41705.704861111109</c:v>
                </c:pt>
                <c:pt idx="3">
                  <c:v>41705.716666666667</c:v>
                </c:pt>
                <c:pt idx="4">
                  <c:v>41705.767361111109</c:v>
                </c:pt>
                <c:pt idx="5">
                  <c:v>41705.768750000003</c:v>
                </c:pt>
                <c:pt idx="6">
                  <c:v>41705.770138888889</c:v>
                </c:pt>
                <c:pt idx="7">
                  <c:v>41705.820138888892</c:v>
                </c:pt>
                <c:pt idx="8">
                  <c:v>41705.861805555556</c:v>
                </c:pt>
                <c:pt idx="9">
                  <c:v>41705.90347222222</c:v>
                </c:pt>
                <c:pt idx="10">
                  <c:v>41705.945138888892</c:v>
                </c:pt>
                <c:pt idx="11">
                  <c:v>41706.007638888892</c:v>
                </c:pt>
              </c:numCache>
            </c:numRef>
          </c:xVal>
          <c:yVal>
            <c:numRef>
              <c:f>BurFreq2!$D$3:$D$14</c:f>
              <c:numCache>
                <c:formatCode>General</c:formatCode>
                <c:ptCount val="12"/>
                <c:pt idx="0">
                  <c:v>85</c:v>
                </c:pt>
                <c:pt idx="1">
                  <c:v>125</c:v>
                </c:pt>
                <c:pt idx="2">
                  <c:v>160</c:v>
                </c:pt>
                <c:pt idx="3">
                  <c:v>130</c:v>
                </c:pt>
                <c:pt idx="4">
                  <c:v>275</c:v>
                </c:pt>
                <c:pt idx="5">
                  <c:v>175</c:v>
                </c:pt>
                <c:pt idx="6">
                  <c:v>145</c:v>
                </c:pt>
                <c:pt idx="7">
                  <c:v>110</c:v>
                </c:pt>
                <c:pt idx="8">
                  <c:v>140</c:v>
                </c:pt>
                <c:pt idx="9">
                  <c:v>165</c:v>
                </c:pt>
                <c:pt idx="10">
                  <c:v>202</c:v>
                </c:pt>
                <c:pt idx="11">
                  <c:v>250</c:v>
                </c:pt>
              </c:numCache>
            </c:numRef>
          </c:yVal>
          <c:smooth val="1"/>
        </c:ser>
        <c:dLbls>
          <c:showLegendKey val="0"/>
          <c:showVal val="0"/>
          <c:showCatName val="0"/>
          <c:showSerName val="0"/>
          <c:showPercent val="0"/>
          <c:showBubbleSize val="0"/>
        </c:dLbls>
        <c:axId val="132586112"/>
        <c:axId val="132592000"/>
      </c:scatterChart>
      <c:valAx>
        <c:axId val="132586112"/>
        <c:scaling>
          <c:orientation val="minMax"/>
          <c:max val="41706.050000000003"/>
          <c:min val="41705.624999999993"/>
        </c:scaling>
        <c:delete val="0"/>
        <c:axPos val="b"/>
        <c:majorGridlines/>
        <c:minorGridlines/>
        <c:numFmt formatCode="h:mm;@" sourceLinked="1"/>
        <c:majorTickMark val="none"/>
        <c:minorTickMark val="none"/>
        <c:tickLblPos val="nextTo"/>
        <c:crossAx val="132592000"/>
        <c:crosses val="autoZero"/>
        <c:crossBetween val="midCat"/>
        <c:majorUnit val="4.1670000000000013E-2"/>
        <c:minorUnit val="1.0416700000000001E-2"/>
      </c:valAx>
      <c:valAx>
        <c:axId val="132592000"/>
        <c:scaling>
          <c:orientation val="minMax"/>
        </c:scaling>
        <c:delete val="0"/>
        <c:axPos val="l"/>
        <c:majorGridlines/>
        <c:title>
          <c:tx>
            <c:rich>
              <a:bodyPr/>
              <a:lstStyle/>
              <a:p>
                <a:pPr>
                  <a:defRPr/>
                </a:pPr>
                <a:r>
                  <a:rPr lang="en-US"/>
                  <a:t>BFO</a:t>
                </a:r>
              </a:p>
            </c:rich>
          </c:tx>
          <c:overlay val="0"/>
        </c:title>
        <c:numFmt formatCode="General" sourceLinked="1"/>
        <c:majorTickMark val="none"/>
        <c:minorTickMark val="none"/>
        <c:tickLblPos val="nextTo"/>
        <c:crossAx val="132586112"/>
        <c:crossesAt val="41705.624999999993"/>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Motion </a:t>
            </a:r>
            <a:r>
              <a:rPr lang="en-US" sz="1800" b="1" i="0" u="none" strike="noStrike" baseline="0">
                <a:effectLst/>
              </a:rPr>
              <a:t>Relative </a:t>
            </a:r>
            <a:r>
              <a:rPr lang="en-US"/>
              <a:t>to Satellite</a:t>
            </a:r>
          </a:p>
        </c:rich>
      </c:tx>
      <c:overlay val="0"/>
    </c:title>
    <c:autoTitleDeleted val="0"/>
    <c:plotArea>
      <c:layout/>
      <c:scatterChart>
        <c:scatterStyle val="smoothMarker"/>
        <c:varyColors val="0"/>
        <c:ser>
          <c:idx val="0"/>
          <c:order val="0"/>
          <c:tx>
            <c:v>Flight Track 1</c:v>
          </c:tx>
          <c:spPr>
            <a:ln w="12700">
              <a:solidFill>
                <a:srgbClr val="FF0000"/>
              </a:solidFill>
            </a:ln>
          </c:spPr>
          <c:marker>
            <c:symbol val="none"/>
          </c:marker>
          <c:xVal>
            <c:numRef>
              <c:f>Flight1!$A$4:$A$238</c:f>
              <c:numCache>
                <c:formatCode>h:mm;@</c:formatCode>
                <c:ptCount val="235"/>
                <c:pt idx="0">
                  <c:v>41705.695833333331</c:v>
                </c:pt>
                <c:pt idx="1">
                  <c:v>41705.696527777778</c:v>
                </c:pt>
                <c:pt idx="2">
                  <c:v>41705.697222222225</c:v>
                </c:pt>
                <c:pt idx="3">
                  <c:v>41705.697222222225</c:v>
                </c:pt>
                <c:pt idx="4">
                  <c:v>41705.697222222225</c:v>
                </c:pt>
                <c:pt idx="5">
                  <c:v>41705.697916666672</c:v>
                </c:pt>
                <c:pt idx="6">
                  <c:v>41705.697916666672</c:v>
                </c:pt>
                <c:pt idx="7">
                  <c:v>41705.698611111111</c:v>
                </c:pt>
                <c:pt idx="8">
                  <c:v>41705.699305555558</c:v>
                </c:pt>
                <c:pt idx="9">
                  <c:v>41705.699305555558</c:v>
                </c:pt>
                <c:pt idx="10">
                  <c:v>41705.699305555558</c:v>
                </c:pt>
                <c:pt idx="11">
                  <c:v>41705.700000000004</c:v>
                </c:pt>
                <c:pt idx="12">
                  <c:v>41705.700694444444</c:v>
                </c:pt>
                <c:pt idx="13">
                  <c:v>41705.700694444444</c:v>
                </c:pt>
                <c:pt idx="14">
                  <c:v>41705.701388888891</c:v>
                </c:pt>
                <c:pt idx="15">
                  <c:v>41705.701388888891</c:v>
                </c:pt>
                <c:pt idx="16">
                  <c:v>41705.702083333337</c:v>
                </c:pt>
                <c:pt idx="17">
                  <c:v>41705.702083333337</c:v>
                </c:pt>
                <c:pt idx="18">
                  <c:v>41705.702777777777</c:v>
                </c:pt>
                <c:pt idx="19">
                  <c:v>41705.702777777777</c:v>
                </c:pt>
                <c:pt idx="20">
                  <c:v>41705.703472222223</c:v>
                </c:pt>
                <c:pt idx="21">
                  <c:v>41705.703472222223</c:v>
                </c:pt>
                <c:pt idx="22">
                  <c:v>41705.70416666667</c:v>
                </c:pt>
                <c:pt idx="23">
                  <c:v>41705.70416666667</c:v>
                </c:pt>
                <c:pt idx="24">
                  <c:v>41705.704861111117</c:v>
                </c:pt>
                <c:pt idx="25">
                  <c:v>41705.704861111117</c:v>
                </c:pt>
                <c:pt idx="26">
                  <c:v>41705.705555555556</c:v>
                </c:pt>
                <c:pt idx="27">
                  <c:v>41705.706250000003</c:v>
                </c:pt>
                <c:pt idx="28">
                  <c:v>41705.706250000003</c:v>
                </c:pt>
                <c:pt idx="29">
                  <c:v>41705.709027777782</c:v>
                </c:pt>
                <c:pt idx="30">
                  <c:v>41705.709722222222</c:v>
                </c:pt>
                <c:pt idx="31">
                  <c:v>41705.711805555555</c:v>
                </c:pt>
                <c:pt idx="32">
                  <c:v>41705.712500000001</c:v>
                </c:pt>
                <c:pt idx="33">
                  <c:v>41705.713194444448</c:v>
                </c:pt>
                <c:pt idx="34">
                  <c:v>41705.713888888895</c:v>
                </c:pt>
                <c:pt idx="35">
                  <c:v>41705.714583333334</c:v>
                </c:pt>
                <c:pt idx="36">
                  <c:v>41705.715277777781</c:v>
                </c:pt>
                <c:pt idx="37">
                  <c:v>41705.715972222228</c:v>
                </c:pt>
                <c:pt idx="38">
                  <c:v>41705.716666666667</c:v>
                </c:pt>
                <c:pt idx="39">
                  <c:v>41705.717361111114</c:v>
                </c:pt>
                <c:pt idx="40">
                  <c:v>41705.718055555561</c:v>
                </c:pt>
                <c:pt idx="41">
                  <c:v>41705.71875</c:v>
                </c:pt>
                <c:pt idx="42">
                  <c:v>41705.719444444447</c:v>
                </c:pt>
                <c:pt idx="43">
                  <c:v>41705.720138888893</c:v>
                </c:pt>
                <c:pt idx="44">
                  <c:v>41705.720833333333</c:v>
                </c:pt>
                <c:pt idx="45">
                  <c:v>41705.72152777778</c:v>
                </c:pt>
                <c:pt idx="46">
                  <c:v>41705.722222222226</c:v>
                </c:pt>
                <c:pt idx="47">
                  <c:v>41705.722916666666</c:v>
                </c:pt>
                <c:pt idx="48">
                  <c:v>41705.723611111112</c:v>
                </c:pt>
                <c:pt idx="49">
                  <c:v>41705.724305555559</c:v>
                </c:pt>
                <c:pt idx="50">
                  <c:v>41705.725000000006</c:v>
                </c:pt>
                <c:pt idx="51">
                  <c:v>41705.725694444445</c:v>
                </c:pt>
                <c:pt idx="52">
                  <c:v>41705.726388888892</c:v>
                </c:pt>
                <c:pt idx="53">
                  <c:v>41705.727083333339</c:v>
                </c:pt>
                <c:pt idx="54">
                  <c:v>41705.727777777778</c:v>
                </c:pt>
                <c:pt idx="55">
                  <c:v>41705.728472222225</c:v>
                </c:pt>
                <c:pt idx="56">
                  <c:v>41705.729166666672</c:v>
                </c:pt>
                <c:pt idx="57">
                  <c:v>41705.729861111111</c:v>
                </c:pt>
                <c:pt idx="58">
                  <c:v>41705.730555555558</c:v>
                </c:pt>
                <c:pt idx="59">
                  <c:v>41705.731250000004</c:v>
                </c:pt>
                <c:pt idx="60">
                  <c:v>41705.731944444444</c:v>
                </c:pt>
                <c:pt idx="61">
                  <c:v>41705.732638888891</c:v>
                </c:pt>
                <c:pt idx="62">
                  <c:v>41705.733333333337</c:v>
                </c:pt>
                <c:pt idx="63">
                  <c:v>41705.734027777777</c:v>
                </c:pt>
                <c:pt idx="64">
                  <c:v>41705.734722222223</c:v>
                </c:pt>
                <c:pt idx="65">
                  <c:v>41705.73541666667</c:v>
                </c:pt>
                <c:pt idx="66">
                  <c:v>41705.736111111117</c:v>
                </c:pt>
                <c:pt idx="67">
                  <c:v>41705.736805555556</c:v>
                </c:pt>
                <c:pt idx="68">
                  <c:v>41705.737500000003</c:v>
                </c:pt>
                <c:pt idx="69">
                  <c:v>41705.73819444445</c:v>
                </c:pt>
                <c:pt idx="70">
                  <c:v>41705.738888888889</c:v>
                </c:pt>
                <c:pt idx="71">
                  <c:v>41705.739583333336</c:v>
                </c:pt>
                <c:pt idx="72">
                  <c:v>41705.740277777782</c:v>
                </c:pt>
                <c:pt idx="73">
                  <c:v>41705.740972222222</c:v>
                </c:pt>
                <c:pt idx="74">
                  <c:v>41705.741666666669</c:v>
                </c:pt>
                <c:pt idx="75">
                  <c:v>41705.742361111115</c:v>
                </c:pt>
                <c:pt idx="76">
                  <c:v>41705.743055555555</c:v>
                </c:pt>
                <c:pt idx="77">
                  <c:v>41705.743750000001</c:v>
                </c:pt>
                <c:pt idx="78">
                  <c:v>41705.744444444448</c:v>
                </c:pt>
                <c:pt idx="79">
                  <c:v>41705.745138888895</c:v>
                </c:pt>
                <c:pt idx="80">
                  <c:v>41705.745833333334</c:v>
                </c:pt>
                <c:pt idx="81">
                  <c:v>41705.746527777781</c:v>
                </c:pt>
                <c:pt idx="82">
                  <c:v>41705.747222222228</c:v>
                </c:pt>
                <c:pt idx="83">
                  <c:v>41705.747916666667</c:v>
                </c:pt>
                <c:pt idx="84">
                  <c:v>41705.748611111114</c:v>
                </c:pt>
                <c:pt idx="85">
                  <c:v>41705.749305555561</c:v>
                </c:pt>
                <c:pt idx="86">
                  <c:v>41705.75</c:v>
                </c:pt>
                <c:pt idx="87">
                  <c:v>41705.750694444447</c:v>
                </c:pt>
                <c:pt idx="88">
                  <c:v>41705.751388888893</c:v>
                </c:pt>
                <c:pt idx="89">
                  <c:v>41705.752083333333</c:v>
                </c:pt>
                <c:pt idx="90">
                  <c:v>41705.75277777778</c:v>
                </c:pt>
                <c:pt idx="91">
                  <c:v>41705.753472222226</c:v>
                </c:pt>
                <c:pt idx="92">
                  <c:v>41705.754166666666</c:v>
                </c:pt>
                <c:pt idx="93">
                  <c:v>41705.754861111112</c:v>
                </c:pt>
                <c:pt idx="94">
                  <c:v>41705.755555555559</c:v>
                </c:pt>
                <c:pt idx="95">
                  <c:v>41705.756250000006</c:v>
                </c:pt>
                <c:pt idx="96">
                  <c:v>41705.756944444445</c:v>
                </c:pt>
                <c:pt idx="97">
                  <c:v>41705.757638888892</c:v>
                </c:pt>
                <c:pt idx="98">
                  <c:v>41705.758333333339</c:v>
                </c:pt>
                <c:pt idx="99">
                  <c:v>41705.759027777778</c:v>
                </c:pt>
                <c:pt idx="100">
                  <c:v>41705.759722222225</c:v>
                </c:pt>
                <c:pt idx="101">
                  <c:v>41705.760416666672</c:v>
                </c:pt>
                <c:pt idx="102">
                  <c:v>41705.761111111111</c:v>
                </c:pt>
                <c:pt idx="103">
                  <c:v>41705.761805555558</c:v>
                </c:pt>
                <c:pt idx="104">
                  <c:v>41705.762500000004</c:v>
                </c:pt>
                <c:pt idx="105">
                  <c:v>41705.763194444444</c:v>
                </c:pt>
                <c:pt idx="106">
                  <c:v>41705.763888888891</c:v>
                </c:pt>
                <c:pt idx="107">
                  <c:v>41705.764583333337</c:v>
                </c:pt>
                <c:pt idx="108">
                  <c:v>41705.765277777777</c:v>
                </c:pt>
                <c:pt idx="109">
                  <c:v>41705.765972222223</c:v>
                </c:pt>
                <c:pt idx="110">
                  <c:v>41705.76666666667</c:v>
                </c:pt>
                <c:pt idx="111">
                  <c:v>41705.767361111117</c:v>
                </c:pt>
                <c:pt idx="112">
                  <c:v>41705.768055555556</c:v>
                </c:pt>
                <c:pt idx="113">
                  <c:v>41705.768750000003</c:v>
                </c:pt>
                <c:pt idx="114">
                  <c:v>41705.76944444445</c:v>
                </c:pt>
                <c:pt idx="115">
                  <c:v>41705.770138888889</c:v>
                </c:pt>
                <c:pt idx="116">
                  <c:v>41705.770833333336</c:v>
                </c:pt>
                <c:pt idx="117">
                  <c:v>41705.771527777782</c:v>
                </c:pt>
                <c:pt idx="118">
                  <c:v>41705.772222222222</c:v>
                </c:pt>
                <c:pt idx="119">
                  <c:v>41705.772916666669</c:v>
                </c:pt>
                <c:pt idx="120">
                  <c:v>41705.773611111115</c:v>
                </c:pt>
                <c:pt idx="121">
                  <c:v>41705.774305555555</c:v>
                </c:pt>
                <c:pt idx="122">
                  <c:v>41705.775000000001</c:v>
                </c:pt>
                <c:pt idx="123">
                  <c:v>41705.775694444448</c:v>
                </c:pt>
                <c:pt idx="124">
                  <c:v>41705.776388888895</c:v>
                </c:pt>
                <c:pt idx="125">
                  <c:v>41705.777083333334</c:v>
                </c:pt>
                <c:pt idx="126">
                  <c:v>41705.777777777781</c:v>
                </c:pt>
                <c:pt idx="127">
                  <c:v>41705.778472222228</c:v>
                </c:pt>
                <c:pt idx="128">
                  <c:v>41705.779166666667</c:v>
                </c:pt>
                <c:pt idx="129">
                  <c:v>41705.779861111114</c:v>
                </c:pt>
                <c:pt idx="130">
                  <c:v>41705.780555555561</c:v>
                </c:pt>
                <c:pt idx="131">
                  <c:v>41705.78125</c:v>
                </c:pt>
                <c:pt idx="132">
                  <c:v>41705.781944444447</c:v>
                </c:pt>
                <c:pt idx="133">
                  <c:v>41705.782638888893</c:v>
                </c:pt>
                <c:pt idx="134">
                  <c:v>41705.783333333333</c:v>
                </c:pt>
                <c:pt idx="135">
                  <c:v>41705.78402777778</c:v>
                </c:pt>
                <c:pt idx="136">
                  <c:v>41705.784722222226</c:v>
                </c:pt>
                <c:pt idx="137">
                  <c:v>41705.785416666666</c:v>
                </c:pt>
                <c:pt idx="138">
                  <c:v>41705.786111111112</c:v>
                </c:pt>
                <c:pt idx="139">
                  <c:v>41705.786805555559</c:v>
                </c:pt>
                <c:pt idx="140">
                  <c:v>41705.787500000006</c:v>
                </c:pt>
                <c:pt idx="141">
                  <c:v>41705.788194444445</c:v>
                </c:pt>
                <c:pt idx="142">
                  <c:v>41705.788888888892</c:v>
                </c:pt>
                <c:pt idx="143">
                  <c:v>41705.789583333339</c:v>
                </c:pt>
                <c:pt idx="144">
                  <c:v>41705.790277777778</c:v>
                </c:pt>
                <c:pt idx="145">
                  <c:v>41705.790972222225</c:v>
                </c:pt>
                <c:pt idx="146">
                  <c:v>41705.791666666672</c:v>
                </c:pt>
                <c:pt idx="147">
                  <c:v>41705.792361111111</c:v>
                </c:pt>
                <c:pt idx="148">
                  <c:v>41705.793055555558</c:v>
                </c:pt>
                <c:pt idx="149">
                  <c:v>41705.793750000004</c:v>
                </c:pt>
                <c:pt idx="150">
                  <c:v>41705.794444444444</c:v>
                </c:pt>
                <c:pt idx="151">
                  <c:v>41705.795138888891</c:v>
                </c:pt>
                <c:pt idx="152">
                  <c:v>41705.795833333337</c:v>
                </c:pt>
                <c:pt idx="153">
                  <c:v>41705.796527777777</c:v>
                </c:pt>
                <c:pt idx="154">
                  <c:v>41705.797222222223</c:v>
                </c:pt>
                <c:pt idx="155">
                  <c:v>41705.79791666667</c:v>
                </c:pt>
                <c:pt idx="156">
                  <c:v>41705.798611111117</c:v>
                </c:pt>
                <c:pt idx="157">
                  <c:v>41705.799305555556</c:v>
                </c:pt>
                <c:pt idx="158">
                  <c:v>41705.800000000003</c:v>
                </c:pt>
                <c:pt idx="159">
                  <c:v>41705.802083333336</c:v>
                </c:pt>
                <c:pt idx="160">
                  <c:v>41705.805555555555</c:v>
                </c:pt>
                <c:pt idx="161">
                  <c:v>41705.809027777803</c:v>
                </c:pt>
                <c:pt idx="162">
                  <c:v>41705.8125</c:v>
                </c:pt>
                <c:pt idx="163">
                  <c:v>41705.815972222197</c:v>
                </c:pt>
                <c:pt idx="164">
                  <c:v>41705.819444444402</c:v>
                </c:pt>
                <c:pt idx="165">
                  <c:v>41705.822916666599</c:v>
                </c:pt>
                <c:pt idx="166">
                  <c:v>41705.826388888898</c:v>
                </c:pt>
                <c:pt idx="167">
                  <c:v>41705.829861111102</c:v>
                </c:pt>
                <c:pt idx="168">
                  <c:v>41705.833333333299</c:v>
                </c:pt>
                <c:pt idx="169">
                  <c:v>41705.836805555497</c:v>
                </c:pt>
                <c:pt idx="170">
                  <c:v>41705.840277777701</c:v>
                </c:pt>
                <c:pt idx="171">
                  <c:v>41705.84375</c:v>
                </c:pt>
                <c:pt idx="172">
                  <c:v>41705.847222222197</c:v>
                </c:pt>
                <c:pt idx="173">
                  <c:v>41705.850694444402</c:v>
                </c:pt>
                <c:pt idx="174">
                  <c:v>41705.854166666599</c:v>
                </c:pt>
                <c:pt idx="175">
                  <c:v>41705.857638888803</c:v>
                </c:pt>
                <c:pt idx="176">
                  <c:v>41705.861111111102</c:v>
                </c:pt>
                <c:pt idx="177">
                  <c:v>41705.864583333299</c:v>
                </c:pt>
                <c:pt idx="178">
                  <c:v>41705.868055555497</c:v>
                </c:pt>
                <c:pt idx="179">
                  <c:v>41705.871527777701</c:v>
                </c:pt>
                <c:pt idx="180">
                  <c:v>41705.874999999898</c:v>
                </c:pt>
                <c:pt idx="181">
                  <c:v>41705.878472222197</c:v>
                </c:pt>
                <c:pt idx="182">
                  <c:v>41705.881944444402</c:v>
                </c:pt>
                <c:pt idx="183">
                  <c:v>41705.885416666599</c:v>
                </c:pt>
                <c:pt idx="184">
                  <c:v>41705.888888888803</c:v>
                </c:pt>
                <c:pt idx="185">
                  <c:v>41705.892361111</c:v>
                </c:pt>
                <c:pt idx="186">
                  <c:v>41705.895833333198</c:v>
                </c:pt>
                <c:pt idx="187">
                  <c:v>41705.899305555497</c:v>
                </c:pt>
                <c:pt idx="188">
                  <c:v>41705.902777777701</c:v>
                </c:pt>
                <c:pt idx="189">
                  <c:v>41705.906249999898</c:v>
                </c:pt>
                <c:pt idx="190">
                  <c:v>41705.909722222103</c:v>
                </c:pt>
                <c:pt idx="191">
                  <c:v>41705.9131944443</c:v>
                </c:pt>
                <c:pt idx="192">
                  <c:v>41705.916666666599</c:v>
                </c:pt>
                <c:pt idx="193">
                  <c:v>41705.920138888803</c:v>
                </c:pt>
                <c:pt idx="194">
                  <c:v>41705.923611111</c:v>
                </c:pt>
                <c:pt idx="195">
                  <c:v>41705.927083333198</c:v>
                </c:pt>
                <c:pt idx="196">
                  <c:v>41705.930555555402</c:v>
                </c:pt>
                <c:pt idx="197">
                  <c:v>41705.934027777701</c:v>
                </c:pt>
                <c:pt idx="198">
                  <c:v>41705.937499999898</c:v>
                </c:pt>
                <c:pt idx="199">
                  <c:v>41705.940972222103</c:v>
                </c:pt>
                <c:pt idx="200">
                  <c:v>41705.9444444443</c:v>
                </c:pt>
                <c:pt idx="201">
                  <c:v>41705.947916666497</c:v>
                </c:pt>
                <c:pt idx="202">
                  <c:v>41705.951388888803</c:v>
                </c:pt>
                <c:pt idx="203">
                  <c:v>41705.954861111</c:v>
                </c:pt>
                <c:pt idx="204">
                  <c:v>41705.958333333198</c:v>
                </c:pt>
                <c:pt idx="205">
                  <c:v>41705.961805555402</c:v>
                </c:pt>
                <c:pt idx="206">
                  <c:v>41705.965277777599</c:v>
                </c:pt>
                <c:pt idx="207">
                  <c:v>41705.968749999804</c:v>
                </c:pt>
                <c:pt idx="208">
                  <c:v>41705.972222222103</c:v>
                </c:pt>
                <c:pt idx="209">
                  <c:v>41705.9756944443</c:v>
                </c:pt>
                <c:pt idx="210">
                  <c:v>41705.979166666497</c:v>
                </c:pt>
                <c:pt idx="211">
                  <c:v>41705.982638888701</c:v>
                </c:pt>
                <c:pt idx="212">
                  <c:v>41705.986111110898</c:v>
                </c:pt>
                <c:pt idx="213">
                  <c:v>41705.989583333198</c:v>
                </c:pt>
                <c:pt idx="214">
                  <c:v>41705.993055555402</c:v>
                </c:pt>
                <c:pt idx="215">
                  <c:v>41705.996527777599</c:v>
                </c:pt>
                <c:pt idx="216">
                  <c:v>41705.999999999804</c:v>
                </c:pt>
                <c:pt idx="217">
                  <c:v>41706.003472222001</c:v>
                </c:pt>
                <c:pt idx="218">
                  <c:v>41706.0069444443</c:v>
                </c:pt>
                <c:pt idx="219">
                  <c:v>41706.010416666497</c:v>
                </c:pt>
                <c:pt idx="220">
                  <c:v>41706.013888888701</c:v>
                </c:pt>
                <c:pt idx="221">
                  <c:v>41706.017361110898</c:v>
                </c:pt>
                <c:pt idx="222">
                  <c:v>41706.020833333103</c:v>
                </c:pt>
                <c:pt idx="223">
                  <c:v>41706.024305555402</c:v>
                </c:pt>
                <c:pt idx="224">
                  <c:v>41706.027777777599</c:v>
                </c:pt>
                <c:pt idx="225">
                  <c:v>41706.031249999804</c:v>
                </c:pt>
                <c:pt idx="226">
                  <c:v>41706.034722222001</c:v>
                </c:pt>
                <c:pt idx="227">
                  <c:v>41706.038194444198</c:v>
                </c:pt>
                <c:pt idx="228">
                  <c:v>41706.041666666402</c:v>
                </c:pt>
                <c:pt idx="229">
                  <c:v>41706.045138888701</c:v>
                </c:pt>
                <c:pt idx="230">
                  <c:v>41706.048611110898</c:v>
                </c:pt>
                <c:pt idx="231">
                  <c:v>41706.052083333103</c:v>
                </c:pt>
                <c:pt idx="232">
                  <c:v>41706.0555555553</c:v>
                </c:pt>
                <c:pt idx="233">
                  <c:v>41706.059027777497</c:v>
                </c:pt>
                <c:pt idx="234">
                  <c:v>41706.062499999804</c:v>
                </c:pt>
              </c:numCache>
            </c:numRef>
          </c:xVal>
          <c:yVal>
            <c:numRef>
              <c:f>Flight1!$S$5:$S$238</c:f>
              <c:numCache>
                <c:formatCode>General</c:formatCode>
                <c:ptCount val="234"/>
                <c:pt idx="0">
                  <c:v>2.3411474027028159E-2</c:v>
                </c:pt>
                <c:pt idx="1">
                  <c:v>-35.841095754026824</c:v>
                </c:pt>
                <c:pt idx="2">
                  <c:v>-35.841095754026824</c:v>
                </c:pt>
                <c:pt idx="3">
                  <c:v>-35.841095754026824</c:v>
                </c:pt>
                <c:pt idx="4">
                  <c:v>-58.820253397487441</c:v>
                </c:pt>
                <c:pt idx="5">
                  <c:v>-58.820253397487441</c:v>
                </c:pt>
                <c:pt idx="6">
                  <c:v>-46.645774272565966</c:v>
                </c:pt>
                <c:pt idx="7">
                  <c:v>-168.81353912548755</c:v>
                </c:pt>
                <c:pt idx="8">
                  <c:v>-168.81353912548755</c:v>
                </c:pt>
                <c:pt idx="9">
                  <c:v>-168.81353912548755</c:v>
                </c:pt>
                <c:pt idx="10">
                  <c:v>-110.17186131752537</c:v>
                </c:pt>
                <c:pt idx="11">
                  <c:v>-97.789671541448868</c:v>
                </c:pt>
                <c:pt idx="12">
                  <c:v>-97.789671541448868</c:v>
                </c:pt>
                <c:pt idx="13">
                  <c:v>-123.45331688086236</c:v>
                </c:pt>
                <c:pt idx="14">
                  <c:v>-123.45331688086236</c:v>
                </c:pt>
                <c:pt idx="15">
                  <c:v>-110.05451102344944</c:v>
                </c:pt>
                <c:pt idx="16">
                  <c:v>-110.05451102344944</c:v>
                </c:pt>
                <c:pt idx="17">
                  <c:v>-130.14755671528383</c:v>
                </c:pt>
                <c:pt idx="18">
                  <c:v>-130.14755671528383</c:v>
                </c:pt>
                <c:pt idx="19">
                  <c:v>-132.03085325025444</c:v>
                </c:pt>
                <c:pt idx="20">
                  <c:v>-132.03085325025444</c:v>
                </c:pt>
                <c:pt idx="21">
                  <c:v>-125.44154872988427</c:v>
                </c:pt>
                <c:pt idx="22">
                  <c:v>-125.44154872988427</c:v>
                </c:pt>
                <c:pt idx="23">
                  <c:v>-132.47620990580367</c:v>
                </c:pt>
                <c:pt idx="24">
                  <c:v>-132.47620990580367</c:v>
                </c:pt>
                <c:pt idx="25">
                  <c:v>-177.51084582917071</c:v>
                </c:pt>
                <c:pt idx="26">
                  <c:v>-160.24113657441902</c:v>
                </c:pt>
                <c:pt idx="27">
                  <c:v>-160.24113657441902</c:v>
                </c:pt>
                <c:pt idx="28">
                  <c:v>-293.60812304976196</c:v>
                </c:pt>
                <c:pt idx="29">
                  <c:v>-16.611357280333078</c:v>
                </c:pt>
                <c:pt idx="30">
                  <c:v>-296.68708570268052</c:v>
                </c:pt>
                <c:pt idx="31">
                  <c:v>-297.7626491060243</c:v>
                </c:pt>
                <c:pt idx="32">
                  <c:v>-299.25505102651175</c:v>
                </c:pt>
                <c:pt idx="33">
                  <c:v>-300.74621210926631</c:v>
                </c:pt>
                <c:pt idx="34">
                  <c:v>-302.2337684553051</c:v>
                </c:pt>
                <c:pt idx="35">
                  <c:v>-303.72006223124782</c:v>
                </c:pt>
                <c:pt idx="36">
                  <c:v>-291.00763065848571</c:v>
                </c:pt>
                <c:pt idx="37">
                  <c:v>-285.43604790358631</c:v>
                </c:pt>
                <c:pt idx="38">
                  <c:v>-286.96999609584924</c:v>
                </c:pt>
                <c:pt idx="39">
                  <c:v>-288.5022614117114</c:v>
                </c:pt>
                <c:pt idx="40">
                  <c:v>-290.03285702967401</c:v>
                </c:pt>
                <c:pt idx="41">
                  <c:v>-298.61492329961413</c:v>
                </c:pt>
                <c:pt idx="42">
                  <c:v>-314.2119866416981</c:v>
                </c:pt>
                <c:pt idx="43">
                  <c:v>-315.68244857638632</c:v>
                </c:pt>
                <c:pt idx="44">
                  <c:v>-317.15082010819191</c:v>
                </c:pt>
                <c:pt idx="45">
                  <c:v>-318.61710336015341</c:v>
                </c:pt>
                <c:pt idx="46">
                  <c:v>-397.03877701600481</c:v>
                </c:pt>
                <c:pt idx="47">
                  <c:v>613.24993861652933</c:v>
                </c:pt>
                <c:pt idx="48">
                  <c:v>611.71414261692598</c:v>
                </c:pt>
                <c:pt idx="49">
                  <c:v>610.17572330995813</c:v>
                </c:pt>
                <c:pt idx="50">
                  <c:v>608.63231715661288</c:v>
                </c:pt>
                <c:pt idx="51">
                  <c:v>607.08472465984266</c:v>
                </c:pt>
                <c:pt idx="52">
                  <c:v>605.53296008133646</c:v>
                </c:pt>
                <c:pt idx="53">
                  <c:v>603.97701126789025</c:v>
                </c:pt>
                <c:pt idx="54">
                  <c:v>602.41692031047728</c:v>
                </c:pt>
                <c:pt idx="55">
                  <c:v>600.85266442967986</c:v>
                </c:pt>
                <c:pt idx="56">
                  <c:v>599.28349760353183</c:v>
                </c:pt>
                <c:pt idx="57">
                  <c:v>583.30963163372712</c:v>
                </c:pt>
                <c:pt idx="58">
                  <c:v>574.44391943331811</c:v>
                </c:pt>
                <c:pt idx="59">
                  <c:v>569.13971890714743</c:v>
                </c:pt>
                <c:pt idx="60">
                  <c:v>563.80545884032585</c:v>
                </c:pt>
                <c:pt idx="61">
                  <c:v>562.07695619806714</c:v>
                </c:pt>
                <c:pt idx="62">
                  <c:v>560.34486988851938</c:v>
                </c:pt>
                <c:pt idx="63">
                  <c:v>558.60922389622328</c:v>
                </c:pt>
                <c:pt idx="64">
                  <c:v>560.53186482722026</c:v>
                </c:pt>
                <c:pt idx="65">
                  <c:v>562.47698397674185</c:v>
                </c:pt>
                <c:pt idx="66">
                  <c:v>568.12357895700984</c:v>
                </c:pt>
                <c:pt idx="67">
                  <c:v>573.81819664347461</c:v>
                </c:pt>
                <c:pt idx="68">
                  <c:v>579.56051817016044</c:v>
                </c:pt>
                <c:pt idx="69">
                  <c:v>577.94049529778545</c:v>
                </c:pt>
                <c:pt idx="70">
                  <c:v>576.31570891513957</c:v>
                </c:pt>
                <c:pt idx="71">
                  <c:v>574.68840235116363</c:v>
                </c:pt>
                <c:pt idx="72">
                  <c:v>573.05635103120517</c:v>
                </c:pt>
                <c:pt idx="73">
                  <c:v>571.42031525322602</c:v>
                </c:pt>
                <c:pt idx="74">
                  <c:v>569.78028682219474</c:v>
                </c:pt>
                <c:pt idx="75">
                  <c:v>568.13629273522531</c:v>
                </c:pt>
                <c:pt idx="76">
                  <c:v>566.48833489360709</c:v>
                </c:pt>
                <c:pt idx="77">
                  <c:v>564.83641862544232</c:v>
                </c:pt>
                <c:pt idx="78">
                  <c:v>563.17983553013937</c:v>
                </c:pt>
                <c:pt idx="79">
                  <c:v>561.52077291967441</c:v>
                </c:pt>
                <c:pt idx="80">
                  <c:v>559.85705537215142</c:v>
                </c:pt>
                <c:pt idx="81">
                  <c:v>558.18941411628577</c:v>
                </c:pt>
                <c:pt idx="82">
                  <c:v>556.51787572486307</c:v>
                </c:pt>
                <c:pt idx="83">
                  <c:v>554.84243379826216</c:v>
                </c:pt>
                <c:pt idx="84">
                  <c:v>553.16310549287971</c:v>
                </c:pt>
                <c:pt idx="85">
                  <c:v>551.47989748328155</c:v>
                </c:pt>
                <c:pt idx="86">
                  <c:v>549.79282356094927</c:v>
                </c:pt>
                <c:pt idx="87">
                  <c:v>548.10189305972278</c:v>
                </c:pt>
                <c:pt idx="88">
                  <c:v>546.40710460848527</c:v>
                </c:pt>
                <c:pt idx="89">
                  <c:v>544.70848720630306</c:v>
                </c:pt>
                <c:pt idx="90">
                  <c:v>543.00603170394095</c:v>
                </c:pt>
                <c:pt idx="91">
                  <c:v>541.29976813761004</c:v>
                </c:pt>
                <c:pt idx="92">
                  <c:v>539.58968318506834</c:v>
                </c:pt>
                <c:pt idx="93">
                  <c:v>-299.10346632111504</c:v>
                </c:pt>
                <c:pt idx="94">
                  <c:v>-300.76874795075565</c:v>
                </c:pt>
                <c:pt idx="95">
                  <c:v>-302.43291025161631</c:v>
                </c:pt>
                <c:pt idx="96">
                  <c:v>-304.09525142215227</c:v>
                </c:pt>
                <c:pt idx="97">
                  <c:v>-305.75576504286011</c:v>
                </c:pt>
                <c:pt idx="98">
                  <c:v>-307.41444393261281</c:v>
                </c:pt>
                <c:pt idx="99">
                  <c:v>-309.0712717480788</c:v>
                </c:pt>
                <c:pt idx="100">
                  <c:v>379.70404700574426</c:v>
                </c:pt>
                <c:pt idx="101">
                  <c:v>377.90643547460195</c:v>
                </c:pt>
                <c:pt idx="102">
                  <c:v>376.10548215485136</c:v>
                </c:pt>
                <c:pt idx="103">
                  <c:v>374.29909990164742</c:v>
                </c:pt>
                <c:pt idx="104">
                  <c:v>372.48799103288974</c:v>
                </c:pt>
                <c:pt idx="105">
                  <c:v>370.67216869239104</c:v>
                </c:pt>
                <c:pt idx="106">
                  <c:v>343.13255128797476</c:v>
                </c:pt>
                <c:pt idx="107">
                  <c:v>320.2175141004829</c:v>
                </c:pt>
                <c:pt idx="108">
                  <c:v>297.58063205113194</c:v>
                </c:pt>
                <c:pt idx="109">
                  <c:v>214.87164263131493</c:v>
                </c:pt>
                <c:pt idx="110">
                  <c:v>216.8928713027853</c:v>
                </c:pt>
                <c:pt idx="111">
                  <c:v>243.37728310296563</c:v>
                </c:pt>
                <c:pt idx="112">
                  <c:v>297.19775854664772</c:v>
                </c:pt>
                <c:pt idx="113">
                  <c:v>345.70909286865447</c:v>
                </c:pt>
                <c:pt idx="114">
                  <c:v>355.17653080733083</c:v>
                </c:pt>
                <c:pt idx="115">
                  <c:v>328.69733218018951</c:v>
                </c:pt>
                <c:pt idx="116">
                  <c:v>306.66702981174728</c:v>
                </c:pt>
                <c:pt idx="117">
                  <c:v>351.20368420374911</c:v>
                </c:pt>
                <c:pt idx="118">
                  <c:v>350.03049212905415</c:v>
                </c:pt>
                <c:pt idx="119">
                  <c:v>348.85602889111397</c:v>
                </c:pt>
                <c:pt idx="120">
                  <c:v>347.68029837591791</c:v>
                </c:pt>
                <c:pt idx="121">
                  <c:v>346.50332225898825</c:v>
                </c:pt>
                <c:pt idx="122">
                  <c:v>345.32508375642908</c:v>
                </c:pt>
                <c:pt idx="123">
                  <c:v>344.14494808518111</c:v>
                </c:pt>
                <c:pt idx="124">
                  <c:v>342.96490184105045</c:v>
                </c:pt>
                <c:pt idx="125">
                  <c:v>341.78296764644062</c:v>
                </c:pt>
                <c:pt idx="126">
                  <c:v>340.59980370010663</c:v>
                </c:pt>
                <c:pt idx="127">
                  <c:v>339.41543890774568</c:v>
                </c:pt>
                <c:pt idx="128">
                  <c:v>338.22986025081644</c:v>
                </c:pt>
                <c:pt idx="129">
                  <c:v>337.04308061296399</c:v>
                </c:pt>
                <c:pt idx="130">
                  <c:v>335.85511149466237</c:v>
                </c:pt>
                <c:pt idx="131">
                  <c:v>334.66595931131195</c:v>
                </c:pt>
                <c:pt idx="132">
                  <c:v>333.47562157609298</c:v>
                </c:pt>
                <c:pt idx="133">
                  <c:v>332.2841147434217</c:v>
                </c:pt>
                <c:pt idx="134">
                  <c:v>331.09144942057196</c:v>
                </c:pt>
                <c:pt idx="135">
                  <c:v>329.89762108326153</c:v>
                </c:pt>
                <c:pt idx="136">
                  <c:v>328.70264265710301</c:v>
                </c:pt>
                <c:pt idx="137">
                  <c:v>327.50652037762541</c:v>
                </c:pt>
                <c:pt idx="138">
                  <c:v>326.30861626787913</c:v>
                </c:pt>
                <c:pt idx="139">
                  <c:v>325.11086876307911</c:v>
                </c:pt>
                <c:pt idx="140">
                  <c:v>323.91135550424269</c:v>
                </c:pt>
                <c:pt idx="141">
                  <c:v>322.71073026426598</c:v>
                </c:pt>
                <c:pt idx="142">
                  <c:v>321.50898422102892</c:v>
                </c:pt>
                <c:pt idx="143">
                  <c:v>320.30614170539553</c:v>
                </c:pt>
                <c:pt idx="144">
                  <c:v>319.10219431099699</c:v>
                </c:pt>
                <c:pt idx="145">
                  <c:v>317.89716751752763</c:v>
                </c:pt>
                <c:pt idx="146">
                  <c:v>316.69042190025283</c:v>
                </c:pt>
                <c:pt idx="147">
                  <c:v>315.48385965712976</c:v>
                </c:pt>
                <c:pt idx="148">
                  <c:v>314.27559933977705</c:v>
                </c:pt>
                <c:pt idx="149">
                  <c:v>313.06627275336172</c:v>
                </c:pt>
                <c:pt idx="150">
                  <c:v>311.85588726576361</c:v>
                </c:pt>
                <c:pt idx="151">
                  <c:v>310.64445298406122</c:v>
                </c:pt>
                <c:pt idx="152">
                  <c:v>309.43197266981963</c:v>
                </c:pt>
                <c:pt idx="153">
                  <c:v>308.2184607437967</c:v>
                </c:pt>
                <c:pt idx="154">
                  <c:v>307.00390786719981</c:v>
                </c:pt>
                <c:pt idx="155">
                  <c:v>305.78833603625264</c:v>
                </c:pt>
                <c:pt idx="156">
                  <c:v>304.57174768551465</c:v>
                </c:pt>
                <c:pt idx="157">
                  <c:v>-50.923628913342064</c:v>
                </c:pt>
                <c:pt idx="158">
                  <c:v>-24.515521143508497</c:v>
                </c:pt>
                <c:pt idx="159">
                  <c:v>-42.190593437410975</c:v>
                </c:pt>
                <c:pt idx="160">
                  <c:v>-65.257867789564941</c:v>
                </c:pt>
                <c:pt idx="161">
                  <c:v>-71.698404704663105</c:v>
                </c:pt>
                <c:pt idx="162">
                  <c:v>-77.976030275518298</c:v>
                </c:pt>
                <c:pt idx="163">
                  <c:v>-84.454250515349798</c:v>
                </c:pt>
                <c:pt idx="164">
                  <c:v>-90.751300251644636</c:v>
                </c:pt>
                <c:pt idx="165">
                  <c:v>-97.037990984365081</c:v>
                </c:pt>
                <c:pt idx="166">
                  <c:v>-103.15307881278399</c:v>
                </c:pt>
                <c:pt idx="167">
                  <c:v>-109.33651734639589</c:v>
                </c:pt>
                <c:pt idx="168">
                  <c:v>-115.42765015349308</c:v>
                </c:pt>
                <c:pt idx="169">
                  <c:v>-121.46573770895978</c:v>
                </c:pt>
                <c:pt idx="170">
                  <c:v>-127.28372390048374</c:v>
                </c:pt>
                <c:pt idx="171">
                  <c:v>-133.54776260573547</c:v>
                </c:pt>
                <c:pt idx="172">
                  <c:v>-139.25797329398929</c:v>
                </c:pt>
                <c:pt idx="173">
                  <c:v>-146.76629988767795</c:v>
                </c:pt>
                <c:pt idx="174">
                  <c:v>-152.53208110268014</c:v>
                </c:pt>
                <c:pt idx="175">
                  <c:v>-158.24214099059384</c:v>
                </c:pt>
                <c:pt idx="176">
                  <c:v>-163.89663317928688</c:v>
                </c:pt>
                <c:pt idx="177">
                  <c:v>-169.49535004654453</c:v>
                </c:pt>
                <c:pt idx="178">
                  <c:v>-175.03785430048191</c:v>
                </c:pt>
                <c:pt idx="179">
                  <c:v>-180.52400534206981</c:v>
                </c:pt>
                <c:pt idx="180">
                  <c:v>-185.95396953111</c:v>
                </c:pt>
                <c:pt idx="181">
                  <c:v>-191.32767559511328</c:v>
                </c:pt>
                <c:pt idx="182">
                  <c:v>-196.6446875645745</c:v>
                </c:pt>
                <c:pt idx="183">
                  <c:v>-201.90553701859244</c:v>
                </c:pt>
                <c:pt idx="184">
                  <c:v>-207.10971115565067</c:v>
                </c:pt>
                <c:pt idx="185">
                  <c:v>-212.25767402592183</c:v>
                </c:pt>
                <c:pt idx="186">
                  <c:v>-217.34951495790645</c:v>
                </c:pt>
                <c:pt idx="187">
                  <c:v>-224.06392459752536</c:v>
                </c:pt>
                <c:pt idx="188">
                  <c:v>-229.039973368109</c:v>
                </c:pt>
                <c:pt idx="189">
                  <c:v>-233.96005904610416</c:v>
                </c:pt>
                <c:pt idx="190">
                  <c:v>-238.82438906795718</c:v>
                </c:pt>
                <c:pt idx="191">
                  <c:v>-243.63277686684421</c:v>
                </c:pt>
                <c:pt idx="192">
                  <c:v>-248.38602048269064</c:v>
                </c:pt>
                <c:pt idx="193">
                  <c:v>-253.08385179997407</c:v>
                </c:pt>
                <c:pt idx="194">
                  <c:v>-257.72697583810918</c:v>
                </c:pt>
                <c:pt idx="195">
                  <c:v>-262.31571896489379</c:v>
                </c:pt>
                <c:pt idx="196">
                  <c:v>-266.85014772976541</c:v>
                </c:pt>
                <c:pt idx="197">
                  <c:v>-271.33062690985378</c:v>
                </c:pt>
                <c:pt idx="198">
                  <c:v>-275.75781364728391</c:v>
                </c:pt>
                <c:pt idx="199">
                  <c:v>-280.13211038387857</c:v>
                </c:pt>
                <c:pt idx="200">
                  <c:v>-284.45352612812638</c:v>
                </c:pt>
                <c:pt idx="201">
                  <c:v>-288.72304736672737</c:v>
                </c:pt>
                <c:pt idx="202">
                  <c:v>-294.61458511075523</c:v>
                </c:pt>
                <c:pt idx="203">
                  <c:v>-298.77581880839432</c:v>
                </c:pt>
                <c:pt idx="204">
                  <c:v>-302.88614344590928</c:v>
                </c:pt>
                <c:pt idx="205">
                  <c:v>-306.9457826931482</c:v>
                </c:pt>
                <c:pt idx="206">
                  <c:v>-310.95523943464281</c:v>
                </c:pt>
                <c:pt idx="207">
                  <c:v>-314.91530766333352</c:v>
                </c:pt>
                <c:pt idx="208">
                  <c:v>-318.8265095686358</c:v>
                </c:pt>
                <c:pt idx="209">
                  <c:v>-322.68897436782908</c:v>
                </c:pt>
                <c:pt idx="210">
                  <c:v>-326.50379127417307</c:v>
                </c:pt>
                <c:pt idx="211">
                  <c:v>-330.27096551503053</c:v>
                </c:pt>
                <c:pt idx="212">
                  <c:v>-333.99146220086516</c:v>
                </c:pt>
                <c:pt idx="213">
                  <c:v>-337.66584446735766</c:v>
                </c:pt>
                <c:pt idx="214">
                  <c:v>-341.29440173390356</c:v>
                </c:pt>
                <c:pt idx="215">
                  <c:v>-344.87770800564545</c:v>
                </c:pt>
                <c:pt idx="216">
                  <c:v>-350.0916204148881</c:v>
                </c:pt>
                <c:pt idx="217">
                  <c:v>-366.28373012718993</c:v>
                </c:pt>
                <c:pt idx="218">
                  <c:v>-204.70362185469997</c:v>
                </c:pt>
                <c:pt idx="219">
                  <c:v>-85.949258478447717</c:v>
                </c:pt>
                <c:pt idx="220">
                  <c:v>25.210554092488525</c:v>
                </c:pt>
                <c:pt idx="221">
                  <c:v>27.300134242710879</c:v>
                </c:pt>
                <c:pt idx="222">
                  <c:v>27.473197776165609</c:v>
                </c:pt>
                <c:pt idx="223">
                  <c:v>27.633384688206696</c:v>
                </c:pt>
                <c:pt idx="224">
                  <c:v>27.780658882210147</c:v>
                </c:pt>
                <c:pt idx="225">
                  <c:v>27.914721666016003</c:v>
                </c:pt>
                <c:pt idx="226">
                  <c:v>28.035547949426572</c:v>
                </c:pt>
                <c:pt idx="227">
                  <c:v>28.143522732403945</c:v>
                </c:pt>
                <c:pt idx="228">
                  <c:v>28.23809349406071</c:v>
                </c:pt>
                <c:pt idx="229">
                  <c:v>28.319797937650872</c:v>
                </c:pt>
                <c:pt idx="230">
                  <c:v>28.388224328644792</c:v>
                </c:pt>
                <c:pt idx="231">
                  <c:v>28.443377319081847</c:v>
                </c:pt>
                <c:pt idx="232">
                  <c:v>28.485541289044026</c:v>
                </c:pt>
                <c:pt idx="233">
                  <c:v>28.514725503766339</c:v>
                </c:pt>
              </c:numCache>
            </c:numRef>
          </c:yVal>
          <c:smooth val="1"/>
        </c:ser>
        <c:ser>
          <c:idx val="2"/>
          <c:order val="1"/>
          <c:tx>
            <c:v>Flight Track 2</c:v>
          </c:tx>
          <c:spPr>
            <a:ln w="12700">
              <a:solidFill>
                <a:srgbClr val="0070C0"/>
              </a:solidFill>
            </a:ln>
          </c:spPr>
          <c:marker>
            <c:symbol val="none"/>
          </c:marker>
          <c:xVal>
            <c:numRef>
              <c:f>Flight2!$A$3:$A$238</c:f>
              <c:numCache>
                <c:formatCode>h:mm;@</c:formatCode>
                <c:ptCount val="236"/>
                <c:pt idx="0" formatCode="m/d/yyyy\ h:mm">
                  <c:v>41705.6875</c:v>
                </c:pt>
                <c:pt idx="1">
                  <c:v>41705.695833333331</c:v>
                </c:pt>
                <c:pt idx="2">
                  <c:v>41705.696527777778</c:v>
                </c:pt>
                <c:pt idx="3">
                  <c:v>41705.697222222225</c:v>
                </c:pt>
                <c:pt idx="4">
                  <c:v>41705.697222222225</c:v>
                </c:pt>
                <c:pt idx="5">
                  <c:v>41705.697222222225</c:v>
                </c:pt>
                <c:pt idx="6">
                  <c:v>41705.697916666672</c:v>
                </c:pt>
                <c:pt idx="7">
                  <c:v>41705.697916666672</c:v>
                </c:pt>
                <c:pt idx="8">
                  <c:v>41705.698611111111</c:v>
                </c:pt>
                <c:pt idx="9">
                  <c:v>41705.699305555558</c:v>
                </c:pt>
                <c:pt idx="10">
                  <c:v>41705.699305555558</c:v>
                </c:pt>
                <c:pt idx="11">
                  <c:v>41705.699305555558</c:v>
                </c:pt>
                <c:pt idx="12">
                  <c:v>41705.700000000004</c:v>
                </c:pt>
                <c:pt idx="13">
                  <c:v>41705.700694444444</c:v>
                </c:pt>
                <c:pt idx="14">
                  <c:v>41705.700694444444</c:v>
                </c:pt>
                <c:pt idx="15">
                  <c:v>41705.701388888891</c:v>
                </c:pt>
                <c:pt idx="16">
                  <c:v>41705.701388888891</c:v>
                </c:pt>
                <c:pt idx="17">
                  <c:v>41705.702083333337</c:v>
                </c:pt>
                <c:pt idx="18">
                  <c:v>41705.702083333337</c:v>
                </c:pt>
                <c:pt idx="19">
                  <c:v>41705.702777777777</c:v>
                </c:pt>
                <c:pt idx="20">
                  <c:v>41705.702777777777</c:v>
                </c:pt>
                <c:pt idx="21">
                  <c:v>41705.703472222223</c:v>
                </c:pt>
                <c:pt idx="22">
                  <c:v>41705.703472222223</c:v>
                </c:pt>
                <c:pt idx="23">
                  <c:v>41705.70416666667</c:v>
                </c:pt>
                <c:pt idx="24">
                  <c:v>41705.70416666667</c:v>
                </c:pt>
                <c:pt idx="25">
                  <c:v>41705.704861111117</c:v>
                </c:pt>
                <c:pt idx="26">
                  <c:v>41705.704861111117</c:v>
                </c:pt>
                <c:pt idx="27">
                  <c:v>41705.705555555556</c:v>
                </c:pt>
                <c:pt idx="28">
                  <c:v>41705.706250000003</c:v>
                </c:pt>
                <c:pt idx="29">
                  <c:v>41705.706250000003</c:v>
                </c:pt>
                <c:pt idx="30">
                  <c:v>41705.709027777782</c:v>
                </c:pt>
                <c:pt idx="31">
                  <c:v>41705.709722222222</c:v>
                </c:pt>
                <c:pt idx="32">
                  <c:v>41705.711805555555</c:v>
                </c:pt>
                <c:pt idx="33">
                  <c:v>41705.712500000001</c:v>
                </c:pt>
                <c:pt idx="34">
                  <c:v>41705.713194444448</c:v>
                </c:pt>
                <c:pt idx="35">
                  <c:v>41705.713888888895</c:v>
                </c:pt>
                <c:pt idx="36">
                  <c:v>41705.714583333334</c:v>
                </c:pt>
                <c:pt idx="37">
                  <c:v>41705.715277777781</c:v>
                </c:pt>
                <c:pt idx="38">
                  <c:v>41705.715972222228</c:v>
                </c:pt>
                <c:pt idx="39">
                  <c:v>41705.716666666667</c:v>
                </c:pt>
                <c:pt idx="40">
                  <c:v>41705.717361111114</c:v>
                </c:pt>
                <c:pt idx="41">
                  <c:v>41705.718055555561</c:v>
                </c:pt>
                <c:pt idx="42">
                  <c:v>41705.71875</c:v>
                </c:pt>
                <c:pt idx="43">
                  <c:v>41705.719444444447</c:v>
                </c:pt>
                <c:pt idx="44">
                  <c:v>41705.720138888893</c:v>
                </c:pt>
                <c:pt idx="45">
                  <c:v>41705.720833333333</c:v>
                </c:pt>
                <c:pt idx="46">
                  <c:v>41705.72152777778</c:v>
                </c:pt>
                <c:pt idx="47">
                  <c:v>41705.722222222226</c:v>
                </c:pt>
                <c:pt idx="48">
                  <c:v>41705.722916666666</c:v>
                </c:pt>
                <c:pt idx="49">
                  <c:v>41705.723611111112</c:v>
                </c:pt>
                <c:pt idx="50">
                  <c:v>41705.724305555559</c:v>
                </c:pt>
                <c:pt idx="51">
                  <c:v>41705.725000000006</c:v>
                </c:pt>
                <c:pt idx="52">
                  <c:v>41705.725694444445</c:v>
                </c:pt>
                <c:pt idx="53">
                  <c:v>41705.726388888892</c:v>
                </c:pt>
                <c:pt idx="54">
                  <c:v>41705.727083333339</c:v>
                </c:pt>
                <c:pt idx="55">
                  <c:v>41705.727777777778</c:v>
                </c:pt>
                <c:pt idx="56">
                  <c:v>41705.728472222225</c:v>
                </c:pt>
                <c:pt idx="57">
                  <c:v>41705.729166666672</c:v>
                </c:pt>
                <c:pt idx="58">
                  <c:v>41705.729861111111</c:v>
                </c:pt>
                <c:pt idx="59">
                  <c:v>41705.730555555558</c:v>
                </c:pt>
                <c:pt idx="60">
                  <c:v>41705.731250000004</c:v>
                </c:pt>
                <c:pt idx="61">
                  <c:v>41705.731944444444</c:v>
                </c:pt>
                <c:pt idx="62">
                  <c:v>41705.732638888891</c:v>
                </c:pt>
                <c:pt idx="63">
                  <c:v>41705.733333333337</c:v>
                </c:pt>
                <c:pt idx="64">
                  <c:v>41705.734027777777</c:v>
                </c:pt>
                <c:pt idx="65">
                  <c:v>41705.734722222223</c:v>
                </c:pt>
                <c:pt idx="66">
                  <c:v>41705.73541666667</c:v>
                </c:pt>
                <c:pt idx="67">
                  <c:v>41705.736111111117</c:v>
                </c:pt>
                <c:pt idx="68">
                  <c:v>41705.736805555556</c:v>
                </c:pt>
                <c:pt idx="69">
                  <c:v>41705.737500000003</c:v>
                </c:pt>
                <c:pt idx="70">
                  <c:v>41705.73819444445</c:v>
                </c:pt>
                <c:pt idx="71">
                  <c:v>41705.738888888889</c:v>
                </c:pt>
                <c:pt idx="72">
                  <c:v>41705.739583333336</c:v>
                </c:pt>
                <c:pt idx="73">
                  <c:v>41705.740277777782</c:v>
                </c:pt>
                <c:pt idx="74">
                  <c:v>41705.740972222222</c:v>
                </c:pt>
                <c:pt idx="75">
                  <c:v>41705.741666666669</c:v>
                </c:pt>
                <c:pt idx="76">
                  <c:v>41705.742361111115</c:v>
                </c:pt>
                <c:pt idx="77">
                  <c:v>41705.743055555555</c:v>
                </c:pt>
                <c:pt idx="78">
                  <c:v>41705.743750000001</c:v>
                </c:pt>
                <c:pt idx="79">
                  <c:v>41705.744444444448</c:v>
                </c:pt>
                <c:pt idx="80">
                  <c:v>41705.745138888895</c:v>
                </c:pt>
                <c:pt idx="81">
                  <c:v>41705.745833333334</c:v>
                </c:pt>
                <c:pt idx="82">
                  <c:v>41705.746527777781</c:v>
                </c:pt>
                <c:pt idx="83">
                  <c:v>41705.747222222228</c:v>
                </c:pt>
                <c:pt idx="84">
                  <c:v>41705.747916666667</c:v>
                </c:pt>
                <c:pt idx="85">
                  <c:v>41705.748611111114</c:v>
                </c:pt>
                <c:pt idx="86">
                  <c:v>41705.749305555561</c:v>
                </c:pt>
                <c:pt idx="87">
                  <c:v>41705.75</c:v>
                </c:pt>
                <c:pt idx="88">
                  <c:v>41705.750694444447</c:v>
                </c:pt>
                <c:pt idx="89">
                  <c:v>41705.751388888893</c:v>
                </c:pt>
                <c:pt idx="90">
                  <c:v>41705.752083333333</c:v>
                </c:pt>
                <c:pt idx="91">
                  <c:v>41705.75277777778</c:v>
                </c:pt>
                <c:pt idx="92">
                  <c:v>41705.753472222226</c:v>
                </c:pt>
                <c:pt idx="93">
                  <c:v>41705.754166666666</c:v>
                </c:pt>
                <c:pt idx="94">
                  <c:v>41705.754861111112</c:v>
                </c:pt>
                <c:pt idx="95">
                  <c:v>41705.755555555559</c:v>
                </c:pt>
                <c:pt idx="96">
                  <c:v>41705.756250000006</c:v>
                </c:pt>
                <c:pt idx="97">
                  <c:v>41705.756944444445</c:v>
                </c:pt>
                <c:pt idx="98">
                  <c:v>41705.757638888892</c:v>
                </c:pt>
                <c:pt idx="99">
                  <c:v>41705.758333333339</c:v>
                </c:pt>
                <c:pt idx="100">
                  <c:v>41705.759027777778</c:v>
                </c:pt>
                <c:pt idx="101">
                  <c:v>41705.759722222225</c:v>
                </c:pt>
                <c:pt idx="102">
                  <c:v>41705.760416666672</c:v>
                </c:pt>
                <c:pt idx="103">
                  <c:v>41705.761111111111</c:v>
                </c:pt>
                <c:pt idx="104">
                  <c:v>41705.761805555558</c:v>
                </c:pt>
                <c:pt idx="105">
                  <c:v>41705.762500000004</c:v>
                </c:pt>
                <c:pt idx="106">
                  <c:v>41705.763194444444</c:v>
                </c:pt>
                <c:pt idx="107">
                  <c:v>41705.763888888891</c:v>
                </c:pt>
                <c:pt idx="108">
                  <c:v>41705.764583333337</c:v>
                </c:pt>
                <c:pt idx="109">
                  <c:v>41705.765277777777</c:v>
                </c:pt>
                <c:pt idx="110">
                  <c:v>41705.765972222223</c:v>
                </c:pt>
                <c:pt idx="111">
                  <c:v>41705.76666666667</c:v>
                </c:pt>
                <c:pt idx="112">
                  <c:v>41705.767361111117</c:v>
                </c:pt>
                <c:pt idx="113">
                  <c:v>41705.768055555556</c:v>
                </c:pt>
                <c:pt idx="114">
                  <c:v>41705.768750000003</c:v>
                </c:pt>
                <c:pt idx="115">
                  <c:v>41705.76944444445</c:v>
                </c:pt>
                <c:pt idx="116">
                  <c:v>41705.770138888889</c:v>
                </c:pt>
                <c:pt idx="117">
                  <c:v>41705.770833333336</c:v>
                </c:pt>
                <c:pt idx="118">
                  <c:v>41705.771527777782</c:v>
                </c:pt>
                <c:pt idx="119">
                  <c:v>41705.772222222222</c:v>
                </c:pt>
                <c:pt idx="120">
                  <c:v>41705.772916666669</c:v>
                </c:pt>
                <c:pt idx="121">
                  <c:v>41705.773611111115</c:v>
                </c:pt>
                <c:pt idx="122">
                  <c:v>41705.774305555555</c:v>
                </c:pt>
                <c:pt idx="123">
                  <c:v>41705.775000000001</c:v>
                </c:pt>
                <c:pt idx="124">
                  <c:v>41705.775694444448</c:v>
                </c:pt>
                <c:pt idx="125">
                  <c:v>41705.776388888895</c:v>
                </c:pt>
                <c:pt idx="126">
                  <c:v>41705.777083333334</c:v>
                </c:pt>
                <c:pt idx="127">
                  <c:v>41705.777777777781</c:v>
                </c:pt>
                <c:pt idx="128">
                  <c:v>41705.778472222228</c:v>
                </c:pt>
                <c:pt idx="129">
                  <c:v>41705.779166666667</c:v>
                </c:pt>
                <c:pt idx="130">
                  <c:v>41705.779861111114</c:v>
                </c:pt>
                <c:pt idx="131">
                  <c:v>41705.780555555561</c:v>
                </c:pt>
                <c:pt idx="132">
                  <c:v>41705.78125</c:v>
                </c:pt>
                <c:pt idx="133">
                  <c:v>41705.781944444447</c:v>
                </c:pt>
                <c:pt idx="134">
                  <c:v>41705.782638888893</c:v>
                </c:pt>
                <c:pt idx="135">
                  <c:v>41705.783333333333</c:v>
                </c:pt>
                <c:pt idx="136">
                  <c:v>41705.78402777778</c:v>
                </c:pt>
                <c:pt idx="137">
                  <c:v>41705.784722222226</c:v>
                </c:pt>
                <c:pt idx="138">
                  <c:v>41705.785416666666</c:v>
                </c:pt>
                <c:pt idx="139">
                  <c:v>41705.786111111112</c:v>
                </c:pt>
                <c:pt idx="140">
                  <c:v>41705.786805555559</c:v>
                </c:pt>
                <c:pt idx="141">
                  <c:v>41705.787500000006</c:v>
                </c:pt>
                <c:pt idx="142">
                  <c:v>41705.788194444445</c:v>
                </c:pt>
                <c:pt idx="143">
                  <c:v>41705.788888888892</c:v>
                </c:pt>
                <c:pt idx="144">
                  <c:v>41705.789583333339</c:v>
                </c:pt>
                <c:pt idx="145">
                  <c:v>41705.790277777778</c:v>
                </c:pt>
                <c:pt idx="146">
                  <c:v>41705.790972222225</c:v>
                </c:pt>
                <c:pt idx="147">
                  <c:v>41705.791666666672</c:v>
                </c:pt>
                <c:pt idx="148">
                  <c:v>41705.792361111111</c:v>
                </c:pt>
                <c:pt idx="149">
                  <c:v>41705.793055555558</c:v>
                </c:pt>
                <c:pt idx="150">
                  <c:v>41705.793750000004</c:v>
                </c:pt>
                <c:pt idx="151">
                  <c:v>41705.794444444444</c:v>
                </c:pt>
                <c:pt idx="152">
                  <c:v>41705.795138888891</c:v>
                </c:pt>
                <c:pt idx="153">
                  <c:v>41705.795833333337</c:v>
                </c:pt>
                <c:pt idx="154">
                  <c:v>41705.796527777777</c:v>
                </c:pt>
                <c:pt idx="155">
                  <c:v>41705.797222222223</c:v>
                </c:pt>
                <c:pt idx="156">
                  <c:v>41705.79791666667</c:v>
                </c:pt>
                <c:pt idx="157">
                  <c:v>41705.798611111117</c:v>
                </c:pt>
                <c:pt idx="158">
                  <c:v>41705.799305555556</c:v>
                </c:pt>
                <c:pt idx="159">
                  <c:v>41705.800000000003</c:v>
                </c:pt>
                <c:pt idx="160">
                  <c:v>41705.802083333336</c:v>
                </c:pt>
                <c:pt idx="161">
                  <c:v>41705.805555555555</c:v>
                </c:pt>
                <c:pt idx="162">
                  <c:v>41705.809027777803</c:v>
                </c:pt>
                <c:pt idx="163">
                  <c:v>41705.8125</c:v>
                </c:pt>
                <c:pt idx="164">
                  <c:v>41705.815972222197</c:v>
                </c:pt>
                <c:pt idx="165">
                  <c:v>41705.819444444402</c:v>
                </c:pt>
                <c:pt idx="166">
                  <c:v>41705.822916666599</c:v>
                </c:pt>
                <c:pt idx="167">
                  <c:v>41705.826388888898</c:v>
                </c:pt>
                <c:pt idx="168">
                  <c:v>41705.829861111102</c:v>
                </c:pt>
                <c:pt idx="169">
                  <c:v>41705.833333333299</c:v>
                </c:pt>
                <c:pt idx="170">
                  <c:v>41705.836805555497</c:v>
                </c:pt>
                <c:pt idx="171">
                  <c:v>41705.840277777701</c:v>
                </c:pt>
                <c:pt idx="172">
                  <c:v>41705.84375</c:v>
                </c:pt>
                <c:pt idx="173">
                  <c:v>41705.847222222197</c:v>
                </c:pt>
                <c:pt idx="174">
                  <c:v>41705.850694444402</c:v>
                </c:pt>
                <c:pt idx="175">
                  <c:v>41705.854166666599</c:v>
                </c:pt>
                <c:pt idx="176">
                  <c:v>41705.857638888803</c:v>
                </c:pt>
                <c:pt idx="177">
                  <c:v>41705.861111111102</c:v>
                </c:pt>
                <c:pt idx="178">
                  <c:v>41705.864583333299</c:v>
                </c:pt>
                <c:pt idx="179">
                  <c:v>41705.868055555497</c:v>
                </c:pt>
                <c:pt idx="180">
                  <c:v>41705.871527777701</c:v>
                </c:pt>
                <c:pt idx="181">
                  <c:v>41705.874999999898</c:v>
                </c:pt>
                <c:pt idx="182">
                  <c:v>41705.878472222197</c:v>
                </c:pt>
                <c:pt idx="183">
                  <c:v>41705.881944444402</c:v>
                </c:pt>
                <c:pt idx="184">
                  <c:v>41705.885416666599</c:v>
                </c:pt>
                <c:pt idx="185">
                  <c:v>41705.888888888803</c:v>
                </c:pt>
                <c:pt idx="186">
                  <c:v>41705.892361111</c:v>
                </c:pt>
                <c:pt idx="187">
                  <c:v>41705.895833333198</c:v>
                </c:pt>
                <c:pt idx="188">
                  <c:v>41705.899305555497</c:v>
                </c:pt>
                <c:pt idx="189">
                  <c:v>41705.902777777701</c:v>
                </c:pt>
                <c:pt idx="190">
                  <c:v>41705.906249999898</c:v>
                </c:pt>
                <c:pt idx="191">
                  <c:v>41705.909722222103</c:v>
                </c:pt>
                <c:pt idx="192">
                  <c:v>41705.9131944443</c:v>
                </c:pt>
                <c:pt idx="193">
                  <c:v>41705.916666666599</c:v>
                </c:pt>
                <c:pt idx="194">
                  <c:v>41705.920138888803</c:v>
                </c:pt>
                <c:pt idx="195">
                  <c:v>41705.923611111</c:v>
                </c:pt>
                <c:pt idx="196">
                  <c:v>41705.927083333198</c:v>
                </c:pt>
                <c:pt idx="197">
                  <c:v>41705.930555555402</c:v>
                </c:pt>
                <c:pt idx="198">
                  <c:v>41705.934027777701</c:v>
                </c:pt>
                <c:pt idx="199">
                  <c:v>41705.937499999898</c:v>
                </c:pt>
                <c:pt idx="200">
                  <c:v>41705.940972222103</c:v>
                </c:pt>
                <c:pt idx="201">
                  <c:v>41705.9444444443</c:v>
                </c:pt>
                <c:pt idx="202">
                  <c:v>41705.947916666497</c:v>
                </c:pt>
                <c:pt idx="203">
                  <c:v>41705.951388888803</c:v>
                </c:pt>
                <c:pt idx="204">
                  <c:v>41705.954861111</c:v>
                </c:pt>
                <c:pt idx="205">
                  <c:v>41705.958333333198</c:v>
                </c:pt>
                <c:pt idx="206">
                  <c:v>41705.961805555402</c:v>
                </c:pt>
                <c:pt idx="207">
                  <c:v>41705.965277777599</c:v>
                </c:pt>
                <c:pt idx="208">
                  <c:v>41705.968749999804</c:v>
                </c:pt>
                <c:pt idx="209">
                  <c:v>41705.972222222103</c:v>
                </c:pt>
                <c:pt idx="210">
                  <c:v>41705.9756944443</c:v>
                </c:pt>
                <c:pt idx="211">
                  <c:v>41705.979166666497</c:v>
                </c:pt>
                <c:pt idx="212">
                  <c:v>41705.982638888701</c:v>
                </c:pt>
                <c:pt idx="213">
                  <c:v>41705.986111110898</c:v>
                </c:pt>
                <c:pt idx="214">
                  <c:v>41705.989583333198</c:v>
                </c:pt>
                <c:pt idx="215">
                  <c:v>41705.993055555402</c:v>
                </c:pt>
                <c:pt idx="216">
                  <c:v>41705.996527777599</c:v>
                </c:pt>
                <c:pt idx="217">
                  <c:v>41705.999999999804</c:v>
                </c:pt>
                <c:pt idx="218">
                  <c:v>41706.003472222001</c:v>
                </c:pt>
                <c:pt idx="219">
                  <c:v>41706.0069444443</c:v>
                </c:pt>
                <c:pt idx="220">
                  <c:v>41706.010416666497</c:v>
                </c:pt>
                <c:pt idx="221">
                  <c:v>41706.013888888701</c:v>
                </c:pt>
                <c:pt idx="222">
                  <c:v>41706.017361110898</c:v>
                </c:pt>
                <c:pt idx="223">
                  <c:v>41706.020833333103</c:v>
                </c:pt>
                <c:pt idx="224">
                  <c:v>41706.024305555402</c:v>
                </c:pt>
                <c:pt idx="225">
                  <c:v>41706.027777777599</c:v>
                </c:pt>
                <c:pt idx="226">
                  <c:v>41706.031249999804</c:v>
                </c:pt>
                <c:pt idx="227">
                  <c:v>41706.034722222001</c:v>
                </c:pt>
                <c:pt idx="228">
                  <c:v>41706.038194444198</c:v>
                </c:pt>
                <c:pt idx="229">
                  <c:v>41706.041666666402</c:v>
                </c:pt>
                <c:pt idx="230">
                  <c:v>41706.045138888701</c:v>
                </c:pt>
                <c:pt idx="231">
                  <c:v>41706.048611110898</c:v>
                </c:pt>
                <c:pt idx="232">
                  <c:v>41706.052083333103</c:v>
                </c:pt>
                <c:pt idx="233">
                  <c:v>41706.0555555553</c:v>
                </c:pt>
                <c:pt idx="234">
                  <c:v>41706.059027777497</c:v>
                </c:pt>
                <c:pt idx="235">
                  <c:v>41706.062499999804</c:v>
                </c:pt>
              </c:numCache>
            </c:numRef>
          </c:xVal>
          <c:yVal>
            <c:numRef>
              <c:f>Flight2!$S$3:$S$238</c:f>
              <c:numCache>
                <c:formatCode>General</c:formatCode>
                <c:ptCount val="236"/>
                <c:pt idx="2">
                  <c:v>3.3399155292406637</c:v>
                </c:pt>
                <c:pt idx="3">
                  <c:v>-32.476014421050387</c:v>
                </c:pt>
                <c:pt idx="4">
                  <c:v>-32.476014421050387</c:v>
                </c:pt>
                <c:pt idx="5">
                  <c:v>-32.476014421050387</c:v>
                </c:pt>
                <c:pt idx="6">
                  <c:v>-55.61002876410717</c:v>
                </c:pt>
                <c:pt idx="7">
                  <c:v>-55.61002876410717</c:v>
                </c:pt>
                <c:pt idx="8">
                  <c:v>-43.450452650015713</c:v>
                </c:pt>
                <c:pt idx="9">
                  <c:v>-166.27244904600914</c:v>
                </c:pt>
                <c:pt idx="10">
                  <c:v>-166.27244904600914</c:v>
                </c:pt>
                <c:pt idx="11">
                  <c:v>-166.27244904600914</c:v>
                </c:pt>
                <c:pt idx="12">
                  <c:v>-107.49969783675722</c:v>
                </c:pt>
                <c:pt idx="13">
                  <c:v>-95.112855339480689</c:v>
                </c:pt>
                <c:pt idx="14">
                  <c:v>-95.112855339480689</c:v>
                </c:pt>
                <c:pt idx="15">
                  <c:v>-121.00527923735815</c:v>
                </c:pt>
                <c:pt idx="16">
                  <c:v>-121.00527923735815</c:v>
                </c:pt>
                <c:pt idx="17">
                  <c:v>-107.63842406361063</c:v>
                </c:pt>
                <c:pt idx="18">
                  <c:v>-107.63842406361063</c:v>
                </c:pt>
                <c:pt idx="19">
                  <c:v>-127.94935405404074</c:v>
                </c:pt>
                <c:pt idx="20">
                  <c:v>-127.94935405404074</c:v>
                </c:pt>
                <c:pt idx="21">
                  <c:v>-129.96140842876986</c:v>
                </c:pt>
                <c:pt idx="22">
                  <c:v>-129.96140842876986</c:v>
                </c:pt>
                <c:pt idx="23">
                  <c:v>-123.41186820479548</c:v>
                </c:pt>
                <c:pt idx="24">
                  <c:v>-123.41186820479548</c:v>
                </c:pt>
                <c:pt idx="25">
                  <c:v>-130.58753883754821</c:v>
                </c:pt>
                <c:pt idx="26">
                  <c:v>-130.58753883754821</c:v>
                </c:pt>
                <c:pt idx="27">
                  <c:v>-176.06820635453667</c:v>
                </c:pt>
                <c:pt idx="28">
                  <c:v>-158.75774179684618</c:v>
                </c:pt>
                <c:pt idx="29">
                  <c:v>-158.75774179684618</c:v>
                </c:pt>
                <c:pt idx="30">
                  <c:v>-293.47621792344648</c:v>
                </c:pt>
                <c:pt idx="31">
                  <c:v>-14.459896152287671</c:v>
                </c:pt>
                <c:pt idx="32">
                  <c:v>-297.01899900366413</c:v>
                </c:pt>
                <c:pt idx="33">
                  <c:v>-298.35864682707563</c:v>
                </c:pt>
                <c:pt idx="34">
                  <c:v>-299.98875779598194</c:v>
                </c:pt>
                <c:pt idx="35">
                  <c:v>-301.61567109110314</c:v>
                </c:pt>
                <c:pt idx="36">
                  <c:v>-303.2393758913783</c:v>
                </c:pt>
                <c:pt idx="37">
                  <c:v>-304.85986142203024</c:v>
                </c:pt>
                <c:pt idx="38">
                  <c:v>-306.47711693773635</c:v>
                </c:pt>
                <c:pt idx="39">
                  <c:v>-308.09113169719353</c:v>
                </c:pt>
                <c:pt idx="40">
                  <c:v>-309.70189501672252</c:v>
                </c:pt>
                <c:pt idx="41">
                  <c:v>-311.30939623845472</c:v>
                </c:pt>
                <c:pt idx="42">
                  <c:v>-312.9136247111478</c:v>
                </c:pt>
                <c:pt idx="43">
                  <c:v>-314.51456984052112</c:v>
                </c:pt>
                <c:pt idx="44">
                  <c:v>-316.11222105829603</c:v>
                </c:pt>
                <c:pt idx="45">
                  <c:v>-317.70656780328801</c:v>
                </c:pt>
                <c:pt idx="46">
                  <c:v>-319.29759957023396</c:v>
                </c:pt>
                <c:pt idx="47">
                  <c:v>-320.88530588126292</c:v>
                </c:pt>
                <c:pt idx="48">
                  <c:v>-399.60831555924557</c:v>
                </c:pt>
                <c:pt idx="49">
                  <c:v>635.37742975525111</c:v>
                </c:pt>
                <c:pt idx="50">
                  <c:v>633.96250173322039</c:v>
                </c:pt>
                <c:pt idx="51">
                  <c:v>632.54282754715541</c:v>
                </c:pt>
                <c:pt idx="52">
                  <c:v>631.11841256708044</c:v>
                </c:pt>
                <c:pt idx="53">
                  <c:v>629.6892622060783</c:v>
                </c:pt>
                <c:pt idx="54">
                  <c:v>621.14736908920156</c:v>
                </c:pt>
                <c:pt idx="55">
                  <c:v>605.42197109781114</c:v>
                </c:pt>
                <c:pt idx="56">
                  <c:v>603.87277443795028</c:v>
                </c:pt>
                <c:pt idx="57">
                  <c:v>602.31922403342458</c:v>
                </c:pt>
                <c:pt idx="58">
                  <c:v>600.76132755766764</c:v>
                </c:pt>
                <c:pt idx="59">
                  <c:v>599.19909271337974</c:v>
                </c:pt>
                <c:pt idx="60">
                  <c:v>597.63252725679649</c:v>
                </c:pt>
                <c:pt idx="61">
                  <c:v>596.06163902377841</c:v>
                </c:pt>
                <c:pt idx="62">
                  <c:v>579.98901179907932</c:v>
                </c:pt>
                <c:pt idx="63">
                  <c:v>571.07363397793245</c:v>
                </c:pt>
                <c:pt idx="64">
                  <c:v>569.38557170251795</c:v>
                </c:pt>
                <c:pt idx="65">
                  <c:v>567.69359558670305</c:v>
                </c:pt>
                <c:pt idx="66">
                  <c:v>565.99771567076834</c:v>
                </c:pt>
                <c:pt idx="67">
                  <c:v>564.29794206090821</c:v>
                </c:pt>
                <c:pt idx="68">
                  <c:v>562.59428492073152</c:v>
                </c:pt>
                <c:pt idx="69">
                  <c:v>560.88675444263743</c:v>
                </c:pt>
                <c:pt idx="70">
                  <c:v>559.17536087428334</c:v>
                </c:pt>
                <c:pt idx="71">
                  <c:v>557.46011454059362</c:v>
                </c:pt>
                <c:pt idx="72">
                  <c:v>555.74102579403564</c:v>
                </c:pt>
                <c:pt idx="73">
                  <c:v>561.45657902807181</c:v>
                </c:pt>
                <c:pt idx="74">
                  <c:v>574.67463115330054</c:v>
                </c:pt>
                <c:pt idx="75">
                  <c:v>573.04554305196211</c:v>
                </c:pt>
                <c:pt idx="76">
                  <c:v>571.41226146317285</c:v>
                </c:pt>
                <c:pt idx="77">
                  <c:v>569.77479509206455</c:v>
                </c:pt>
                <c:pt idx="78">
                  <c:v>568.1331526703168</c:v>
                </c:pt>
                <c:pt idx="79">
                  <c:v>566.48734298661054</c:v>
                </c:pt>
                <c:pt idx="80">
                  <c:v>564.83737489930979</c:v>
                </c:pt>
                <c:pt idx="81">
                  <c:v>563.18325732527444</c:v>
                </c:pt>
                <c:pt idx="82">
                  <c:v>561.52499921428387</c:v>
                </c:pt>
                <c:pt idx="83">
                  <c:v>559.86260957391312</c:v>
                </c:pt>
                <c:pt idx="84">
                  <c:v>558.19609749254982</c:v>
                </c:pt>
                <c:pt idx="85">
                  <c:v>556.52547208546162</c:v>
                </c:pt>
                <c:pt idx="86">
                  <c:v>554.85074252564573</c:v>
                </c:pt>
                <c:pt idx="87">
                  <c:v>553.17191806481094</c:v>
                </c:pt>
                <c:pt idx="88">
                  <c:v>551.48900798356715</c:v>
                </c:pt>
                <c:pt idx="89">
                  <c:v>549.80202161873376</c:v>
                </c:pt>
                <c:pt idx="90">
                  <c:v>548.1109683866531</c:v>
                </c:pt>
                <c:pt idx="91">
                  <c:v>546.4158577339964</c:v>
                </c:pt>
                <c:pt idx="92">
                  <c:v>544.71669916068583</c:v>
                </c:pt>
                <c:pt idx="93">
                  <c:v>544.71669916068583</c:v>
                </c:pt>
                <c:pt idx="94">
                  <c:v>-303.17900120204871</c:v>
                </c:pt>
                <c:pt idx="95">
                  <c:v>-304.92996167385263</c:v>
                </c:pt>
                <c:pt idx="96">
                  <c:v>-306.67773573461727</c:v>
                </c:pt>
                <c:pt idx="97">
                  <c:v>-308.42231129656233</c:v>
                </c:pt>
                <c:pt idx="98">
                  <c:v>-310.16367632624076</c:v>
                </c:pt>
                <c:pt idx="99">
                  <c:v>-311.90181881980959</c:v>
                </c:pt>
                <c:pt idx="100">
                  <c:v>-346.55988199961871</c:v>
                </c:pt>
                <c:pt idx="101">
                  <c:v>-315.54783234878101</c:v>
                </c:pt>
                <c:pt idx="102">
                  <c:v>375.03777743523153</c:v>
                </c:pt>
                <c:pt idx="103">
                  <c:v>373.18099366221247</c:v>
                </c:pt>
                <c:pt idx="104">
                  <c:v>371.32037349531657</c:v>
                </c:pt>
                <c:pt idx="105">
                  <c:v>369.45592788167227</c:v>
                </c:pt>
                <c:pt idx="106">
                  <c:v>367.58766785123566</c:v>
                </c:pt>
                <c:pt idx="107">
                  <c:v>365.71560445663204</c:v>
                </c:pt>
                <c:pt idx="108">
                  <c:v>379.43325957162523</c:v>
                </c:pt>
                <c:pt idx="109">
                  <c:v>385.40389156784414</c:v>
                </c:pt>
                <c:pt idx="110">
                  <c:v>383.58427161011969</c:v>
                </c:pt>
                <c:pt idx="111">
                  <c:v>381.760408434721</c:v>
                </c:pt>
                <c:pt idx="112">
                  <c:v>379.93231166481803</c:v>
                </c:pt>
                <c:pt idx="113">
                  <c:v>370.25039872189808</c:v>
                </c:pt>
                <c:pt idx="114">
                  <c:v>360.53299699052309</c:v>
                </c:pt>
                <c:pt idx="115">
                  <c:v>350.78039061416627</c:v>
                </c:pt>
                <c:pt idx="116">
                  <c:v>348.87367258461512</c:v>
                </c:pt>
                <c:pt idx="117">
                  <c:v>346.96326220626696</c:v>
                </c:pt>
                <c:pt idx="118">
                  <c:v>345.04917108976201</c:v>
                </c:pt>
                <c:pt idx="119">
                  <c:v>343.13141092619014</c:v>
                </c:pt>
                <c:pt idx="120">
                  <c:v>341.20999342993252</c:v>
                </c:pt>
                <c:pt idx="121">
                  <c:v>339.284930361612</c:v>
                </c:pt>
                <c:pt idx="122">
                  <c:v>337.35623356433194</c:v>
                </c:pt>
                <c:pt idx="123">
                  <c:v>335.4239149043139</c:v>
                </c:pt>
                <c:pt idx="124">
                  <c:v>333.48798629331128</c:v>
                </c:pt>
                <c:pt idx="125">
                  <c:v>331.54845971676906</c:v>
                </c:pt>
                <c:pt idx="126">
                  <c:v>329.605347210807</c:v>
                </c:pt>
                <c:pt idx="127">
                  <c:v>327.65866084118113</c:v>
                </c:pt>
                <c:pt idx="128">
                  <c:v>325.7084127234894</c:v>
                </c:pt>
                <c:pt idx="129">
                  <c:v>323.75461505452824</c:v>
                </c:pt>
                <c:pt idx="130">
                  <c:v>321.79728005252269</c:v>
                </c:pt>
                <c:pt idx="131">
                  <c:v>319.83641998488224</c:v>
                </c:pt>
                <c:pt idx="132">
                  <c:v>317.87204719911875</c:v>
                </c:pt>
                <c:pt idx="133">
                  <c:v>315.90417406649016</c:v>
                </c:pt>
                <c:pt idx="134">
                  <c:v>313.93281300347081</c:v>
                </c:pt>
                <c:pt idx="135">
                  <c:v>311.95797651047405</c:v>
                </c:pt>
                <c:pt idx="136">
                  <c:v>258.52669466636172</c:v>
                </c:pt>
                <c:pt idx="137">
                  <c:v>256.5351039735271</c:v>
                </c:pt>
                <c:pt idx="138">
                  <c:v>254.54035852747646</c:v>
                </c:pt>
                <c:pt idx="139">
                  <c:v>252.54247147124968</c:v>
                </c:pt>
                <c:pt idx="140">
                  <c:v>250.54145598316555</c:v>
                </c:pt>
                <c:pt idx="141">
                  <c:v>248.53732531232001</c:v>
                </c:pt>
                <c:pt idx="142">
                  <c:v>246.53009274914695</c:v>
                </c:pt>
                <c:pt idx="143">
                  <c:v>244.51977161032221</c:v>
                </c:pt>
                <c:pt idx="144">
                  <c:v>242.50637525108428</c:v>
                </c:pt>
                <c:pt idx="145">
                  <c:v>240.48991710519473</c:v>
                </c:pt>
                <c:pt idx="146">
                  <c:v>238.47041061937676</c:v>
                </c:pt>
                <c:pt idx="147">
                  <c:v>236.44786928162907</c:v>
                </c:pt>
                <c:pt idx="148">
                  <c:v>234.42230665639312</c:v>
                </c:pt>
                <c:pt idx="149">
                  <c:v>232.39373632042847</c:v>
                </c:pt>
                <c:pt idx="150">
                  <c:v>230.36217189232227</c:v>
                </c:pt>
                <c:pt idx="151">
                  <c:v>228.32762706632644</c:v>
                </c:pt>
                <c:pt idx="152">
                  <c:v>226.29011555139752</c:v>
                </c:pt>
                <c:pt idx="153">
                  <c:v>224.24965109411391</c:v>
                </c:pt>
                <c:pt idx="154">
                  <c:v>222.20624752028814</c:v>
                </c:pt>
                <c:pt idx="155">
                  <c:v>225.25725068367865</c:v>
                </c:pt>
                <c:pt idx="156">
                  <c:v>223.11153216888513</c:v>
                </c:pt>
                <c:pt idx="157">
                  <c:v>139.30975374670547</c:v>
                </c:pt>
                <c:pt idx="158">
                  <c:v>137.16519153027818</c:v>
                </c:pt>
                <c:pt idx="159">
                  <c:v>135.01823699605177</c:v>
                </c:pt>
                <c:pt idx="160">
                  <c:v>130.85364958422227</c:v>
                </c:pt>
                <c:pt idx="161">
                  <c:v>122.3685659673005</c:v>
                </c:pt>
                <c:pt idx="162">
                  <c:v>111.54219139746272</c:v>
                </c:pt>
                <c:pt idx="163">
                  <c:v>100.66083264627048</c:v>
                </c:pt>
                <c:pt idx="164">
                  <c:v>89.726539465051076</c:v>
                </c:pt>
                <c:pt idx="165">
                  <c:v>78.741380564300428</c:v>
                </c:pt>
                <c:pt idx="166">
                  <c:v>67.707443335252051</c:v>
                </c:pt>
                <c:pt idx="167">
                  <c:v>56.626833047444435</c:v>
                </c:pt>
                <c:pt idx="168">
                  <c:v>45.501672662221083</c:v>
                </c:pt>
                <c:pt idx="169">
                  <c:v>34.334102134332568</c:v>
                </c:pt>
                <c:pt idx="170">
                  <c:v>23.126277337965927</c:v>
                </c:pt>
                <c:pt idx="171">
                  <c:v>11.880369982855195</c:v>
                </c:pt>
                <c:pt idx="172">
                  <c:v>0.59856675434535334</c:v>
                </c:pt>
                <c:pt idx="173">
                  <c:v>-10.716930903110155</c:v>
                </c:pt>
                <c:pt idx="174">
                  <c:v>-22.063907618758027</c:v>
                </c:pt>
                <c:pt idx="175">
                  <c:v>-33.440135133602702</c:v>
                </c:pt>
                <c:pt idx="176">
                  <c:v>-44.843372378976596</c:v>
                </c:pt>
                <c:pt idx="177">
                  <c:v>-39.338139806903598</c:v>
                </c:pt>
                <c:pt idx="178">
                  <c:v>-50.860413770959205</c:v>
                </c:pt>
                <c:pt idx="179">
                  <c:v>-62.407411172492374</c:v>
                </c:pt>
                <c:pt idx="180">
                  <c:v>-73.976824308626846</c:v>
                </c:pt>
                <c:pt idx="181">
                  <c:v>-85.566332803062707</c:v>
                </c:pt>
                <c:pt idx="182">
                  <c:v>-97.173604523182746</c:v>
                </c:pt>
                <c:pt idx="183">
                  <c:v>-108.79629579195601</c:v>
                </c:pt>
                <c:pt idx="184">
                  <c:v>-120.43205199204819</c:v>
                </c:pt>
                <c:pt idx="185">
                  <c:v>-132.07850870067537</c:v>
                </c:pt>
                <c:pt idx="186">
                  <c:v>-143.73329160926679</c:v>
                </c:pt>
                <c:pt idx="187">
                  <c:v>-155.39401719278877</c:v>
                </c:pt>
                <c:pt idx="188">
                  <c:v>-167.0582934046891</c:v>
                </c:pt>
                <c:pt idx="189">
                  <c:v>-178.7237197282484</c:v>
                </c:pt>
                <c:pt idx="190">
                  <c:v>-190.38788770890667</c:v>
                </c:pt>
                <c:pt idx="191">
                  <c:v>-202.0483819890801</c:v>
                </c:pt>
                <c:pt idx="192">
                  <c:v>-213.70278008495484</c:v>
                </c:pt>
                <c:pt idx="193">
                  <c:v>-225.3486530567759</c:v>
                </c:pt>
                <c:pt idx="194">
                  <c:v>-220.26496325408905</c:v>
                </c:pt>
                <c:pt idx="195">
                  <c:v>-232.02685729529651</c:v>
                </c:pt>
                <c:pt idx="196">
                  <c:v>-243.77747521051245</c:v>
                </c:pt>
                <c:pt idx="197">
                  <c:v>-255.51429561375744</c:v>
                </c:pt>
                <c:pt idx="198">
                  <c:v>-267.23478846413667</c:v>
                </c:pt>
                <c:pt idx="199">
                  <c:v>-278.93641486130161</c:v>
                </c:pt>
                <c:pt idx="200">
                  <c:v>-290.6166272135896</c:v>
                </c:pt>
                <c:pt idx="201">
                  <c:v>-298.42797103536248</c:v>
                </c:pt>
                <c:pt idx="202">
                  <c:v>-310.10410094228621</c:v>
                </c:pt>
                <c:pt idx="203">
                  <c:v>-321.75363929287334</c:v>
                </c:pt>
                <c:pt idx="204">
                  <c:v>-333.3739867705662</c:v>
                </c:pt>
                <c:pt idx="205">
                  <c:v>-344.96253363496243</c:v>
                </c:pt>
                <c:pt idx="206">
                  <c:v>-356.51666019510395</c:v>
                </c:pt>
                <c:pt idx="207">
                  <c:v>-368.03373570633607</c:v>
                </c:pt>
                <c:pt idx="208">
                  <c:v>-379.51111817412186</c:v>
                </c:pt>
                <c:pt idx="209">
                  <c:v>-390.94615399924584</c:v>
                </c:pt>
                <c:pt idx="210">
                  <c:v>-402.33617701213723</c:v>
                </c:pt>
                <c:pt idx="211">
                  <c:v>-413.67850780188076</c:v>
                </c:pt>
                <c:pt idx="212">
                  <c:v>-409.10914787310207</c:v>
                </c:pt>
                <c:pt idx="213">
                  <c:v>-420.5806700326504</c:v>
                </c:pt>
                <c:pt idx="214">
                  <c:v>-399.03161246533199</c:v>
                </c:pt>
                <c:pt idx="215">
                  <c:v>-398.11135752762783</c:v>
                </c:pt>
                <c:pt idx="216">
                  <c:v>-406.89262368286643</c:v>
                </c:pt>
                <c:pt idx="217">
                  <c:v>-415.62882081645284</c:v>
                </c:pt>
                <c:pt idx="218">
                  <c:v>-424.31817347512424</c:v>
                </c:pt>
                <c:pt idx="219">
                  <c:v>-432.95889348892496</c:v>
                </c:pt>
                <c:pt idx="220">
                  <c:v>-369.67203459631605</c:v>
                </c:pt>
                <c:pt idx="221">
                  <c:v>-249.16715023263293</c:v>
                </c:pt>
                <c:pt idx="222">
                  <c:v>-169.40946518870035</c:v>
                </c:pt>
                <c:pt idx="223">
                  <c:v>-170.33406784719543</c:v>
                </c:pt>
                <c:pt idx="224">
                  <c:v>-133.14445347508345</c:v>
                </c:pt>
                <c:pt idx="225">
                  <c:v>-127.32510852687489</c:v>
                </c:pt>
                <c:pt idx="226">
                  <c:v>-0.33599219221315074</c:v>
                </c:pt>
                <c:pt idx="227">
                  <c:v>0</c:v>
                </c:pt>
                <c:pt idx="228">
                  <c:v>0</c:v>
                </c:pt>
                <c:pt idx="229">
                  <c:v>0</c:v>
                </c:pt>
                <c:pt idx="230">
                  <c:v>0</c:v>
                </c:pt>
                <c:pt idx="231">
                  <c:v>0</c:v>
                </c:pt>
                <c:pt idx="232">
                  <c:v>0</c:v>
                </c:pt>
                <c:pt idx="233">
                  <c:v>0</c:v>
                </c:pt>
                <c:pt idx="234">
                  <c:v>0</c:v>
                </c:pt>
                <c:pt idx="235">
                  <c:v>0</c:v>
                </c:pt>
              </c:numCache>
            </c:numRef>
          </c:yVal>
          <c:smooth val="1"/>
        </c:ser>
        <c:ser>
          <c:idx val="3"/>
          <c:order val="2"/>
          <c:tx>
            <c:v>BFO Intervals 1</c:v>
          </c:tx>
          <c:spPr>
            <a:ln>
              <a:solidFill>
                <a:srgbClr val="C00000"/>
              </a:solidFill>
            </a:ln>
          </c:spPr>
          <c:marker>
            <c:symbol val="none"/>
          </c:marker>
          <c:xVal>
            <c:numRef>
              <c:f>BurFreqO1!$A$3:$A$15</c:f>
              <c:numCache>
                <c:formatCode>h:mm;@</c:formatCode>
                <c:ptCount val="13"/>
                <c:pt idx="0">
                  <c:v>41705.6875</c:v>
                </c:pt>
                <c:pt idx="1">
                  <c:v>41705.694444444445</c:v>
                </c:pt>
                <c:pt idx="2">
                  <c:v>41705.705555555556</c:v>
                </c:pt>
                <c:pt idx="3">
                  <c:v>41705.716666666667</c:v>
                </c:pt>
                <c:pt idx="4">
                  <c:v>41705.767361111109</c:v>
                </c:pt>
                <c:pt idx="5">
                  <c:v>41705.768750000003</c:v>
                </c:pt>
                <c:pt idx="6">
                  <c:v>41705.770138888889</c:v>
                </c:pt>
                <c:pt idx="7">
                  <c:v>41705.820138888892</c:v>
                </c:pt>
                <c:pt idx="8">
                  <c:v>41705.861805555556</c:v>
                </c:pt>
                <c:pt idx="9">
                  <c:v>41705.90347222222</c:v>
                </c:pt>
                <c:pt idx="10">
                  <c:v>41705.945138888892</c:v>
                </c:pt>
                <c:pt idx="11">
                  <c:v>41706.007638888892</c:v>
                </c:pt>
                <c:pt idx="12">
                  <c:v>41706.013194444444</c:v>
                </c:pt>
              </c:numCache>
            </c:numRef>
          </c:xVal>
          <c:yVal>
            <c:numRef>
              <c:f>BurFreqO1!$E$3:$E$15</c:f>
              <c:numCache>
                <c:formatCode>General</c:formatCode>
                <c:ptCount val="13"/>
                <c:pt idx="0">
                  <c:v>0</c:v>
                </c:pt>
                <c:pt idx="1">
                  <c:v>0</c:v>
                </c:pt>
                <c:pt idx="2">
                  <c:v>-177.51084582917071</c:v>
                </c:pt>
                <c:pt idx="3">
                  <c:v>-285.43604790358631</c:v>
                </c:pt>
                <c:pt idx="4">
                  <c:v>214.87164263131493</c:v>
                </c:pt>
                <c:pt idx="5">
                  <c:v>297.19775854664772</c:v>
                </c:pt>
                <c:pt idx="6">
                  <c:v>355.17653080733083</c:v>
                </c:pt>
                <c:pt idx="7">
                  <c:v>-84.454250515349798</c:v>
                </c:pt>
                <c:pt idx="8">
                  <c:v>-158.24214099059384</c:v>
                </c:pt>
                <c:pt idx="9">
                  <c:v>-224.06392459752536</c:v>
                </c:pt>
                <c:pt idx="10">
                  <c:v>-280.13211038387857</c:v>
                </c:pt>
                <c:pt idx="11">
                  <c:v>-366.28373012718993</c:v>
                </c:pt>
                <c:pt idx="12">
                  <c:v>-204.70362185469997</c:v>
                </c:pt>
              </c:numCache>
            </c:numRef>
          </c:yVal>
          <c:smooth val="1"/>
        </c:ser>
        <c:ser>
          <c:idx val="1"/>
          <c:order val="3"/>
          <c:tx>
            <c:v>BFO Intervals 2</c:v>
          </c:tx>
          <c:spPr>
            <a:ln>
              <a:solidFill>
                <a:srgbClr val="7030A0"/>
              </a:solidFill>
            </a:ln>
          </c:spPr>
          <c:marker>
            <c:symbol val="none"/>
          </c:marker>
          <c:xVal>
            <c:numRef>
              <c:f>BurFreq2!$A$3:$A$15</c:f>
              <c:numCache>
                <c:formatCode>h:mm;@</c:formatCode>
                <c:ptCount val="13"/>
                <c:pt idx="0">
                  <c:v>41705.6875</c:v>
                </c:pt>
                <c:pt idx="1">
                  <c:v>41705.694444444445</c:v>
                </c:pt>
                <c:pt idx="2">
                  <c:v>41705.704861111109</c:v>
                </c:pt>
                <c:pt idx="3">
                  <c:v>41705.716666666667</c:v>
                </c:pt>
                <c:pt idx="4">
                  <c:v>41705.767361111109</c:v>
                </c:pt>
                <c:pt idx="5">
                  <c:v>41705.768750000003</c:v>
                </c:pt>
                <c:pt idx="6">
                  <c:v>41705.770138888889</c:v>
                </c:pt>
                <c:pt idx="7">
                  <c:v>41705.820138888892</c:v>
                </c:pt>
                <c:pt idx="8">
                  <c:v>41705.861805555556</c:v>
                </c:pt>
                <c:pt idx="9">
                  <c:v>41705.90347222222</c:v>
                </c:pt>
                <c:pt idx="10">
                  <c:v>41705.945138888892</c:v>
                </c:pt>
                <c:pt idx="11">
                  <c:v>41706.007638888892</c:v>
                </c:pt>
                <c:pt idx="12">
                  <c:v>41706.013194444444</c:v>
                </c:pt>
              </c:numCache>
            </c:numRef>
          </c:xVal>
          <c:yVal>
            <c:numRef>
              <c:f>BurFreq2!$E$3:$E$15</c:f>
              <c:numCache>
                <c:formatCode>General</c:formatCode>
                <c:ptCount val="13"/>
                <c:pt idx="0">
                  <c:v>0</c:v>
                </c:pt>
                <c:pt idx="1">
                  <c:v>0</c:v>
                </c:pt>
                <c:pt idx="2">
                  <c:v>-123.41186820479548</c:v>
                </c:pt>
                <c:pt idx="3">
                  <c:v>-308.09113169719353</c:v>
                </c:pt>
                <c:pt idx="4">
                  <c:v>381.760408434721</c:v>
                </c:pt>
                <c:pt idx="5">
                  <c:v>360.53299699052309</c:v>
                </c:pt>
                <c:pt idx="6">
                  <c:v>348.87367258461512</c:v>
                </c:pt>
                <c:pt idx="7">
                  <c:v>78.741380564300428</c:v>
                </c:pt>
                <c:pt idx="8">
                  <c:v>-39.338139806903598</c:v>
                </c:pt>
                <c:pt idx="9">
                  <c:v>-178.7237197282484</c:v>
                </c:pt>
                <c:pt idx="10">
                  <c:v>-298.42797103536248</c:v>
                </c:pt>
                <c:pt idx="11">
                  <c:v>-432.95889348892496</c:v>
                </c:pt>
                <c:pt idx="12">
                  <c:v>-369.67203459631605</c:v>
                </c:pt>
              </c:numCache>
            </c:numRef>
          </c:yVal>
          <c:smooth val="1"/>
        </c:ser>
        <c:dLbls>
          <c:showLegendKey val="0"/>
          <c:showVal val="0"/>
          <c:showCatName val="0"/>
          <c:showSerName val="0"/>
          <c:showPercent val="0"/>
          <c:showBubbleSize val="0"/>
        </c:dLbls>
        <c:axId val="132633344"/>
        <c:axId val="132635264"/>
      </c:scatterChart>
      <c:valAx>
        <c:axId val="132633344"/>
        <c:scaling>
          <c:orientation val="minMax"/>
        </c:scaling>
        <c:delete val="0"/>
        <c:axPos val="b"/>
        <c:title>
          <c:tx>
            <c:rich>
              <a:bodyPr/>
              <a:lstStyle/>
              <a:p>
                <a:pPr>
                  <a:defRPr/>
                </a:pPr>
                <a:r>
                  <a:rPr lang="en-US"/>
                  <a:t>Time</a:t>
                </a:r>
                <a:r>
                  <a:rPr lang="en-US" baseline="0"/>
                  <a:t> UTC</a:t>
                </a:r>
                <a:endParaRPr lang="en-US"/>
              </a:p>
            </c:rich>
          </c:tx>
          <c:overlay val="0"/>
        </c:title>
        <c:numFmt formatCode="h:mm;@" sourceLinked="1"/>
        <c:majorTickMark val="none"/>
        <c:minorTickMark val="none"/>
        <c:tickLblPos val="low"/>
        <c:crossAx val="132635264"/>
        <c:crosses val="autoZero"/>
        <c:crossBetween val="midCat"/>
      </c:valAx>
      <c:valAx>
        <c:axId val="132635264"/>
        <c:scaling>
          <c:orientation val="minMax"/>
        </c:scaling>
        <c:delete val="0"/>
        <c:axPos val="l"/>
        <c:majorGridlines/>
        <c:title>
          <c:tx>
            <c:rich>
              <a:bodyPr/>
              <a:lstStyle/>
              <a:p>
                <a:pPr>
                  <a:defRPr/>
                </a:pPr>
                <a:r>
                  <a:rPr lang="en-US"/>
                  <a:t>km/hr</a:t>
                </a:r>
                <a:r>
                  <a:rPr lang="en-US" baseline="0"/>
                  <a:t> relative</a:t>
                </a:r>
                <a:endParaRPr lang="en-US"/>
              </a:p>
            </c:rich>
          </c:tx>
          <c:overlay val="0"/>
        </c:title>
        <c:numFmt formatCode="General" sourceLinked="1"/>
        <c:majorTickMark val="none"/>
        <c:minorTickMark val="none"/>
        <c:tickLblPos val="nextTo"/>
        <c:crossAx val="1326333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204786</xdr:colOff>
      <xdr:row>1</xdr:row>
      <xdr:rowOff>4762</xdr:rowOff>
    </xdr:from>
    <xdr:to>
      <xdr:col>16</xdr:col>
      <xdr:colOff>133349</xdr:colOff>
      <xdr:row>17</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352424</xdr:colOff>
      <xdr:row>25</xdr:row>
      <xdr:rowOff>152401</xdr:rowOff>
    </xdr:from>
    <xdr:to>
      <xdr:col>17</xdr:col>
      <xdr:colOff>419099</xdr:colOff>
      <xdr:row>40</xdr:row>
      <xdr:rowOff>157163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14286</xdr:colOff>
      <xdr:row>0</xdr:row>
      <xdr:rowOff>119062</xdr:rowOff>
    </xdr:from>
    <xdr:to>
      <xdr:col>16</xdr:col>
      <xdr:colOff>552449</xdr:colOff>
      <xdr:row>17</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590550</xdr:colOff>
      <xdr:row>25</xdr:row>
      <xdr:rowOff>161925</xdr:rowOff>
    </xdr:from>
    <xdr:to>
      <xdr:col>16</xdr:col>
      <xdr:colOff>123825</xdr:colOff>
      <xdr:row>50</xdr:row>
      <xdr:rowOff>66675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name="ExternalData_1" growShrinkType="overwriteClear"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ternalData_1" growShrinkType="overwriteClear" connectionId="2"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workbookViewId="0"/>
  </sheetViews>
  <sheetFormatPr defaultRowHeight="15" x14ac:dyDescent="0.25"/>
  <cols>
    <col min="1" max="1" width="111.7109375" customWidth="1"/>
  </cols>
  <sheetData>
    <row r="1" spans="1:1" s="3" customFormat="1" x14ac:dyDescent="0.25"/>
    <row r="2" spans="1:1" s="3" customFormat="1" x14ac:dyDescent="0.25"/>
    <row r="3" spans="1:1" ht="90" x14ac:dyDescent="0.25">
      <c r="A3" s="25" t="s">
        <v>192</v>
      </c>
    </row>
    <row r="4" spans="1:1" x14ac:dyDescent="0.25">
      <c r="A4" s="26"/>
    </row>
    <row r="5" spans="1:1" ht="75" x14ac:dyDescent="0.25">
      <c r="A5" s="25" t="s">
        <v>190</v>
      </c>
    </row>
    <row r="6" spans="1:1" x14ac:dyDescent="0.25">
      <c r="A6" s="26"/>
    </row>
    <row r="7" spans="1:1" ht="75" x14ac:dyDescent="0.25">
      <c r="A7" s="25" t="s">
        <v>191</v>
      </c>
    </row>
    <row r="8" spans="1:1" x14ac:dyDescent="0.25">
      <c r="A8" s="26"/>
    </row>
    <row r="9" spans="1:1" x14ac:dyDescent="0.25">
      <c r="A9" s="26"/>
    </row>
    <row r="10" spans="1:1" x14ac:dyDescent="0.25">
      <c r="A10" s="26"/>
    </row>
    <row r="11" spans="1:1" x14ac:dyDescent="0.25">
      <c r="A11" s="26"/>
    </row>
    <row r="12" spans="1:1" x14ac:dyDescent="0.25">
      <c r="A12" s="26"/>
    </row>
    <row r="13" spans="1:1" x14ac:dyDescent="0.25">
      <c r="A13" s="26"/>
    </row>
    <row r="14" spans="1:1" x14ac:dyDescent="0.25">
      <c r="A14" s="26"/>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topLeftCell="A37" workbookViewId="0">
      <selection activeCell="C57" sqref="C57"/>
    </sheetView>
  </sheetViews>
  <sheetFormatPr defaultRowHeight="15" x14ac:dyDescent="0.25"/>
  <cols>
    <col min="1" max="1" width="13.85546875" style="3" bestFit="1" customWidth="1"/>
    <col min="2" max="3" width="9.140625" style="3"/>
    <col min="4" max="4" width="12" style="3" bestFit="1" customWidth="1"/>
    <col min="5" max="5" width="11.28515625" style="3" bestFit="1" customWidth="1"/>
    <col min="6" max="6" width="9.140625" style="3"/>
    <col min="7" max="7" width="51.42578125" style="3" bestFit="1" customWidth="1"/>
    <col min="8" max="16384" width="9.140625" style="3"/>
  </cols>
  <sheetData>
    <row r="1" spans="1:16" x14ac:dyDescent="0.25">
      <c r="A1" s="3" t="s">
        <v>97</v>
      </c>
      <c r="B1" s="3" t="s">
        <v>5</v>
      </c>
      <c r="C1" s="3" t="s">
        <v>6</v>
      </c>
      <c r="D1" s="3" t="s">
        <v>105</v>
      </c>
      <c r="E1" s="3" t="s">
        <v>51</v>
      </c>
      <c r="F1" s="3" t="s">
        <v>111</v>
      </c>
      <c r="G1" s="3" t="s">
        <v>126</v>
      </c>
      <c r="H1" s="3" t="s">
        <v>106</v>
      </c>
      <c r="I1" s="3" t="s">
        <v>112</v>
      </c>
      <c r="J1" s="3" t="s">
        <v>98</v>
      </c>
      <c r="K1" s="3" t="s">
        <v>99</v>
      </c>
      <c r="L1" s="3" t="s">
        <v>100</v>
      </c>
      <c r="M1" s="3" t="s">
        <v>101</v>
      </c>
      <c r="N1" s="3" t="s">
        <v>102</v>
      </c>
      <c r="O1" s="3" t="s">
        <v>103</v>
      </c>
      <c r="P1" s="3" t="s">
        <v>104</v>
      </c>
    </row>
    <row r="2" spans="1:16" x14ac:dyDescent="0.25">
      <c r="A2" s="12">
        <v>41705.666666666664</v>
      </c>
      <c r="B2" s="3">
        <f>VLOOKUP($A2,'Inmarsat-march7'!$J$3:$Y$603,2)</f>
        <v>0.96457291599999995</v>
      </c>
      <c r="C2" s="3">
        <f>VLOOKUP($A2,'Inmarsat-march7'!$J$3:$Y$603,3)</f>
        <v>64.542097626</v>
      </c>
      <c r="D2" s="10">
        <f>VLOOKUP($A2,'Inmarsat-march7'!$J$3:$Y$603,4)*1000</f>
        <v>35798680.281585</v>
      </c>
      <c r="E2" s="3" t="s">
        <v>173</v>
      </c>
      <c r="F2" s="10">
        <f>D2</f>
        <v>35798680.281585</v>
      </c>
      <c r="G2" s="10" t="str">
        <f>E2&amp;"&lt;br/&gt;Altitude: "&amp;INT(D2)&amp;" m&lt;br/&gt;UTC Time: "&amp;TEXT(A2,"hh:mm")</f>
        <v>InmarSat F3&lt;br/&gt;Altitude: 35798680 m&lt;br/&gt;UTC Time: 16:00</v>
      </c>
      <c r="H2" s="3" t="s">
        <v>107</v>
      </c>
      <c r="I2" s="3" t="s">
        <v>107</v>
      </c>
      <c r="J2" s="3" t="s">
        <v>108</v>
      </c>
      <c r="K2" s="3">
        <v>98</v>
      </c>
      <c r="L2" s="3" t="s">
        <v>174</v>
      </c>
      <c r="M2" s="3" t="s">
        <v>110</v>
      </c>
      <c r="N2" s="3">
        <v>0.5</v>
      </c>
      <c r="O2" s="3" t="b">
        <v>1</v>
      </c>
      <c r="P2" s="3" t="b">
        <v>1</v>
      </c>
    </row>
    <row r="3" spans="1:16" x14ac:dyDescent="0.25">
      <c r="A3" s="12">
        <v>41705.673611111109</v>
      </c>
      <c r="B3" s="3">
        <f>VLOOKUP($A3,'Inmarsat-march7'!$J$3:$Y$603,2)</f>
        <v>1.0218176910000001</v>
      </c>
      <c r="C3" s="3">
        <f>VLOOKUP($A3,'Inmarsat-march7'!$J$3:$Y$603,3)</f>
        <v>64.540268612999995</v>
      </c>
      <c r="D3" s="10">
        <f>VLOOKUP($A3,'Inmarsat-march7'!$J$3:$Y$603,4)*1000</f>
        <v>35799455.296223</v>
      </c>
      <c r="E3" s="3" t="s">
        <v>173</v>
      </c>
      <c r="F3" s="10">
        <f t="shared" ref="F3:F62" si="0">D3</f>
        <v>35799455.296223</v>
      </c>
      <c r="G3" s="10" t="str">
        <f t="shared" ref="G3:G62" si="1">E3&amp;"&lt;br/&gt;Altitude: "&amp;INT(D3)&amp;" m&lt;br/&gt;UTC Time: "&amp;TEXT(A3,"hh:mm")</f>
        <v>InmarSat F3&lt;br/&gt;Altitude: 35799455 m&lt;br/&gt;UTC Time: 16:10</v>
      </c>
      <c r="H3" s="3" t="s">
        <v>107</v>
      </c>
      <c r="I3" s="3" t="s">
        <v>107</v>
      </c>
      <c r="J3" s="3" t="s">
        <v>108</v>
      </c>
      <c r="K3" s="3">
        <v>98</v>
      </c>
      <c r="L3" s="3" t="s">
        <v>174</v>
      </c>
      <c r="M3" s="3" t="s">
        <v>110</v>
      </c>
      <c r="N3" s="3">
        <v>0.5</v>
      </c>
      <c r="O3" s="3" t="b">
        <v>1</v>
      </c>
      <c r="P3" s="3" t="b">
        <v>1</v>
      </c>
    </row>
    <row r="4" spans="1:16" x14ac:dyDescent="0.25">
      <c r="A4" s="12">
        <v>41705.680555555555</v>
      </c>
      <c r="B4" s="3">
        <f>VLOOKUP($A4,'Inmarsat-march7'!$J$3:$Y$603,2)</f>
        <v>1.077109705</v>
      </c>
      <c r="C4" s="3">
        <f>VLOOKUP($A4,'Inmarsat-march7'!$J$3:$Y$603,3)</f>
        <v>64.538436696999995</v>
      </c>
      <c r="D4" s="10">
        <f>VLOOKUP($A4,'Inmarsat-march7'!$J$3:$Y$603,4)*1000</f>
        <v>35800203.539586999</v>
      </c>
      <c r="E4" s="3" t="s">
        <v>173</v>
      </c>
      <c r="F4" s="10">
        <f t="shared" si="0"/>
        <v>35800203.539586999</v>
      </c>
      <c r="G4" s="10" t="str">
        <f t="shared" si="1"/>
        <v>InmarSat F3&lt;br/&gt;Altitude: 35800203 m&lt;br/&gt;UTC Time: 16:20</v>
      </c>
      <c r="H4" s="3" t="s">
        <v>107</v>
      </c>
      <c r="I4" s="3" t="s">
        <v>107</v>
      </c>
      <c r="J4" s="3" t="s">
        <v>108</v>
      </c>
      <c r="K4" s="3">
        <v>98</v>
      </c>
      <c r="L4" s="3" t="s">
        <v>174</v>
      </c>
      <c r="M4" s="3" t="s">
        <v>110</v>
      </c>
      <c r="N4" s="3">
        <v>0.5</v>
      </c>
      <c r="O4" s="3" t="b">
        <v>1</v>
      </c>
      <c r="P4" s="3" t="b">
        <v>1</v>
      </c>
    </row>
    <row r="5" spans="1:16" x14ac:dyDescent="0.25">
      <c r="A5" s="12">
        <v>41705.687499942127</v>
      </c>
      <c r="B5" s="3">
        <f>VLOOKUP($A5,'Inmarsat-march7'!$J$3:$Y$603,2)</f>
        <v>1.1251156490000001</v>
      </c>
      <c r="C5" s="3">
        <f>VLOOKUP($A5,'Inmarsat-march7'!$J$3:$Y$603,3)</f>
        <v>64.536789385000006</v>
      </c>
      <c r="D5" s="10">
        <f>VLOOKUP($A5,'Inmarsat-march7'!$J$3:$Y$603,4)*1000</f>
        <v>35800852.882737003</v>
      </c>
      <c r="E5" s="3" t="s">
        <v>173</v>
      </c>
      <c r="F5" s="10">
        <f t="shared" si="0"/>
        <v>35800852.882737003</v>
      </c>
      <c r="G5" s="10" t="str">
        <f t="shared" si="1"/>
        <v>InmarSat F3&lt;br/&gt;Altitude: 35800852 m&lt;br/&gt;UTC Time: 16:30</v>
      </c>
      <c r="H5" s="3" t="s">
        <v>107</v>
      </c>
      <c r="I5" s="3" t="s">
        <v>107</v>
      </c>
      <c r="J5" s="3" t="s">
        <v>108</v>
      </c>
      <c r="K5" s="3">
        <v>98</v>
      </c>
      <c r="L5" s="3" t="s">
        <v>174</v>
      </c>
      <c r="M5" s="3" t="s">
        <v>110</v>
      </c>
      <c r="N5" s="3">
        <v>0.5</v>
      </c>
      <c r="O5" s="3" t="b">
        <v>1</v>
      </c>
      <c r="P5" s="3" t="b">
        <v>1</v>
      </c>
    </row>
    <row r="6" spans="1:16" x14ac:dyDescent="0.25">
      <c r="A6" s="12">
        <v>41705.694444386572</v>
      </c>
      <c r="B6" s="3">
        <f>VLOOKUP($A6,'Inmarsat-march7'!$J$3:$Y$603,2)</f>
        <v>1.1764100689999999</v>
      </c>
      <c r="C6" s="3">
        <f>VLOOKUP($A6,'Inmarsat-march7'!$J$3:$Y$603,3)</f>
        <v>64.534964529999996</v>
      </c>
      <c r="D6" s="10">
        <f>VLOOKUP($A6,'Inmarsat-march7'!$J$3:$Y$603,4)*1000</f>
        <v>35801546.354103997</v>
      </c>
      <c r="E6" s="3" t="s">
        <v>173</v>
      </c>
      <c r="F6" s="10">
        <f t="shared" si="0"/>
        <v>35801546.354103997</v>
      </c>
      <c r="G6" s="10" t="str">
        <f t="shared" si="1"/>
        <v>InmarSat F3&lt;br/&gt;Altitude: 35801546 m&lt;br/&gt;UTC Time: 16:40</v>
      </c>
      <c r="H6" s="3" t="s">
        <v>107</v>
      </c>
      <c r="I6" s="3" t="s">
        <v>107</v>
      </c>
      <c r="J6" s="3" t="s">
        <v>108</v>
      </c>
      <c r="K6" s="3">
        <v>98</v>
      </c>
      <c r="L6" s="3" t="s">
        <v>174</v>
      </c>
      <c r="M6" s="3" t="s">
        <v>110</v>
      </c>
      <c r="N6" s="3">
        <v>0.5</v>
      </c>
      <c r="O6" s="3" t="b">
        <v>1</v>
      </c>
      <c r="P6" s="3" t="b">
        <v>1</v>
      </c>
    </row>
    <row r="7" spans="1:16" x14ac:dyDescent="0.25">
      <c r="A7" s="12">
        <v>41705.701388831018</v>
      </c>
      <c r="B7" s="3">
        <f>VLOOKUP($A7,'Inmarsat-march7'!$J$3:$Y$603,2)</f>
        <v>1.2254568290000001</v>
      </c>
      <c r="C7" s="3">
        <f>VLOOKUP($A7,'Inmarsat-march7'!$J$3:$Y$603,3)</f>
        <v>64.533149033000001</v>
      </c>
      <c r="D7" s="10">
        <f>VLOOKUP($A7,'Inmarsat-march7'!$J$3:$Y$603,4)*1000</f>
        <v>35802209.045971997</v>
      </c>
      <c r="E7" s="3" t="s">
        <v>173</v>
      </c>
      <c r="F7" s="10">
        <f t="shared" si="0"/>
        <v>35802209.045971997</v>
      </c>
      <c r="G7" s="10" t="str">
        <f t="shared" si="1"/>
        <v>InmarSat F3&lt;br/&gt;Altitude: 35802209 m&lt;br/&gt;UTC Time: 16:50</v>
      </c>
      <c r="H7" s="3" t="s">
        <v>107</v>
      </c>
      <c r="I7" s="3" t="s">
        <v>107</v>
      </c>
      <c r="J7" s="3" t="s">
        <v>108</v>
      </c>
      <c r="K7" s="3">
        <v>98</v>
      </c>
      <c r="L7" s="3" t="s">
        <v>174</v>
      </c>
      <c r="M7" s="3" t="s">
        <v>110</v>
      </c>
      <c r="N7" s="3">
        <v>0.5</v>
      </c>
      <c r="O7" s="3" t="b">
        <v>1</v>
      </c>
      <c r="P7" s="3" t="b">
        <v>1</v>
      </c>
    </row>
    <row r="8" spans="1:16" x14ac:dyDescent="0.25">
      <c r="A8" s="12">
        <v>41705.708333275463</v>
      </c>
      <c r="B8" s="3">
        <f>VLOOKUP($A8,'Inmarsat-march7'!$J$3:$Y$603,2)</f>
        <v>1.27216237</v>
      </c>
      <c r="C8" s="3">
        <f>VLOOKUP($A8,'Inmarsat-march7'!$J$3:$Y$603,3)</f>
        <v>64.531346264000007</v>
      </c>
      <c r="D8" s="10">
        <f>VLOOKUP($A8,'Inmarsat-march7'!$J$3:$Y$603,4)*1000</f>
        <v>35802839.687872998</v>
      </c>
      <c r="E8" s="3" t="s">
        <v>173</v>
      </c>
      <c r="F8" s="10">
        <f t="shared" si="0"/>
        <v>35802839.687872998</v>
      </c>
      <c r="G8" s="10" t="str">
        <f t="shared" si="1"/>
        <v>InmarSat F3&lt;br/&gt;Altitude: 35802839 m&lt;br/&gt;UTC Time: 17:00</v>
      </c>
      <c r="H8" s="3" t="s">
        <v>107</v>
      </c>
      <c r="I8" s="3" t="s">
        <v>107</v>
      </c>
      <c r="J8" s="3" t="s">
        <v>108</v>
      </c>
      <c r="K8" s="3">
        <v>98</v>
      </c>
      <c r="L8" s="3" t="s">
        <v>174</v>
      </c>
      <c r="M8" s="3" t="s">
        <v>110</v>
      </c>
      <c r="N8" s="3">
        <v>0.5</v>
      </c>
      <c r="O8" s="3" t="b">
        <v>1</v>
      </c>
      <c r="P8" s="3" t="b">
        <v>1</v>
      </c>
    </row>
    <row r="9" spans="1:16" x14ac:dyDescent="0.25">
      <c r="A9" s="12">
        <v>41705.715277719908</v>
      </c>
      <c r="B9" s="3">
        <f>VLOOKUP($A9,'Inmarsat-march7'!$J$3:$Y$603,2)</f>
        <v>1.316437598</v>
      </c>
      <c r="C9" s="3">
        <f>VLOOKUP($A9,'Inmarsat-march7'!$J$3:$Y$603,3)</f>
        <v>64.529558382000005</v>
      </c>
      <c r="D9" s="10">
        <f>VLOOKUP($A9,'Inmarsat-march7'!$J$3:$Y$603,4)*1000</f>
        <v>35803437.070683002</v>
      </c>
      <c r="E9" s="3" t="s">
        <v>173</v>
      </c>
      <c r="F9" s="10">
        <f t="shared" si="0"/>
        <v>35803437.070683002</v>
      </c>
      <c r="G9" s="10" t="str">
        <f t="shared" si="1"/>
        <v>InmarSat F3&lt;br/&gt;Altitude: 35803437 m&lt;br/&gt;UTC Time: 17:10</v>
      </c>
      <c r="H9" s="3" t="s">
        <v>107</v>
      </c>
      <c r="I9" s="3" t="s">
        <v>107</v>
      </c>
      <c r="J9" s="3" t="s">
        <v>108</v>
      </c>
      <c r="K9" s="3">
        <v>98</v>
      </c>
      <c r="L9" s="3" t="s">
        <v>174</v>
      </c>
      <c r="M9" s="3" t="s">
        <v>110</v>
      </c>
      <c r="N9" s="3">
        <v>0.5</v>
      </c>
      <c r="O9" s="3" t="b">
        <v>1</v>
      </c>
      <c r="P9" s="3" t="b">
        <v>1</v>
      </c>
    </row>
    <row r="10" spans="1:16" x14ac:dyDescent="0.25">
      <c r="A10" s="12">
        <v>41705.722222164353</v>
      </c>
      <c r="B10" s="3">
        <f>VLOOKUP($A10,'Inmarsat-march7'!$J$3:$Y$603,2)</f>
        <v>1.358198056</v>
      </c>
      <c r="C10" s="3">
        <f>VLOOKUP($A10,'Inmarsat-march7'!$J$3:$Y$603,3)</f>
        <v>64.527788193000006</v>
      </c>
      <c r="D10" s="10">
        <f>VLOOKUP($A10,'Inmarsat-march7'!$J$3:$Y$603,4)*1000</f>
        <v>35804000.048948996</v>
      </c>
      <c r="E10" s="3" t="s">
        <v>173</v>
      </c>
      <c r="F10" s="10">
        <f t="shared" si="0"/>
        <v>35804000.048948996</v>
      </c>
      <c r="G10" s="10" t="str">
        <f t="shared" si="1"/>
        <v>InmarSat F3&lt;br/&gt;Altitude: 35804000 m&lt;br/&gt;UTC Time: 17:20</v>
      </c>
      <c r="H10" s="3" t="s">
        <v>107</v>
      </c>
      <c r="I10" s="3" t="s">
        <v>107</v>
      </c>
      <c r="J10" s="3" t="s">
        <v>108</v>
      </c>
      <c r="K10" s="3">
        <v>98</v>
      </c>
      <c r="L10" s="3" t="s">
        <v>174</v>
      </c>
      <c r="M10" s="3" t="s">
        <v>110</v>
      </c>
      <c r="N10" s="3">
        <v>0.5</v>
      </c>
      <c r="O10" s="3" t="b">
        <v>1</v>
      </c>
      <c r="P10" s="3" t="b">
        <v>1</v>
      </c>
    </row>
    <row r="11" spans="1:16" x14ac:dyDescent="0.25">
      <c r="A11" s="12">
        <v>41705.729166608799</v>
      </c>
      <c r="B11" s="3">
        <f>VLOOKUP($A11,'Inmarsat-march7'!$J$3:$Y$603,2)</f>
        <v>1.397364077</v>
      </c>
      <c r="C11" s="3">
        <f>VLOOKUP($A11,'Inmarsat-march7'!$J$3:$Y$603,3)</f>
        <v>64.526036796</v>
      </c>
      <c r="D11" s="10">
        <f>VLOOKUP($A11,'Inmarsat-march7'!$J$3:$Y$603,4)*1000</f>
        <v>35804527.543087006</v>
      </c>
      <c r="E11" s="3" t="s">
        <v>173</v>
      </c>
      <c r="F11" s="10">
        <f t="shared" si="0"/>
        <v>35804527.543087006</v>
      </c>
      <c r="G11" s="10" t="str">
        <f t="shared" si="1"/>
        <v>InmarSat F3&lt;br/&gt;Altitude: 35804527 m&lt;br/&gt;UTC Time: 17:30</v>
      </c>
      <c r="H11" s="3" t="s">
        <v>107</v>
      </c>
      <c r="I11" s="3" t="s">
        <v>107</v>
      </c>
      <c r="J11" s="3" t="s">
        <v>108</v>
      </c>
      <c r="K11" s="3">
        <v>98</v>
      </c>
      <c r="L11" s="3" t="s">
        <v>174</v>
      </c>
      <c r="M11" s="3" t="s">
        <v>110</v>
      </c>
      <c r="N11" s="3">
        <v>0.5</v>
      </c>
      <c r="O11" s="3" t="b">
        <v>1</v>
      </c>
      <c r="P11" s="3" t="b">
        <v>1</v>
      </c>
    </row>
    <row r="12" spans="1:16" x14ac:dyDescent="0.25">
      <c r="A12" s="12">
        <v>41705.736111053244</v>
      </c>
      <c r="B12" s="3">
        <f>VLOOKUP($A12,'Inmarsat-march7'!$J$3:$Y$603,2)</f>
        <v>1.4338609449999999</v>
      </c>
      <c r="C12" s="3">
        <f>VLOOKUP($A12,'Inmarsat-march7'!$J$3:$Y$603,3)</f>
        <v>64.524305447000003</v>
      </c>
      <c r="D12" s="10">
        <f>VLOOKUP($A12,'Inmarsat-march7'!$J$3:$Y$603,4)*1000</f>
        <v>35805018.541461997</v>
      </c>
      <c r="E12" s="3" t="s">
        <v>173</v>
      </c>
      <c r="F12" s="10">
        <f t="shared" si="0"/>
        <v>35805018.541461997</v>
      </c>
      <c r="G12" s="10" t="str">
        <f t="shared" si="1"/>
        <v>InmarSat F3&lt;br/&gt;Altitude: 35805018 m&lt;br/&gt;UTC Time: 17:40</v>
      </c>
      <c r="H12" s="3" t="s">
        <v>107</v>
      </c>
      <c r="I12" s="3" t="s">
        <v>107</v>
      </c>
      <c r="J12" s="3" t="s">
        <v>108</v>
      </c>
      <c r="K12" s="3">
        <v>98</v>
      </c>
      <c r="L12" s="3" t="s">
        <v>174</v>
      </c>
      <c r="M12" s="3" t="s">
        <v>110</v>
      </c>
      <c r="N12" s="3">
        <v>0.5</v>
      </c>
      <c r="O12" s="3" t="b">
        <v>1</v>
      </c>
      <c r="P12" s="3" t="b">
        <v>1</v>
      </c>
    </row>
    <row r="13" spans="1:16" x14ac:dyDescent="0.25">
      <c r="A13" s="12">
        <v>41705.743055497682</v>
      </c>
      <c r="B13" s="3">
        <f>VLOOKUP($A13,'Inmarsat-march7'!$J$3:$Y$603,2)</f>
        <v>1.4676190280000001</v>
      </c>
      <c r="C13" s="3">
        <f>VLOOKUP($A13,'Inmarsat-march7'!$J$3:$Y$603,3)</f>
        <v>64.522594737000006</v>
      </c>
      <c r="D13" s="10">
        <f>VLOOKUP($A13,'Inmarsat-march7'!$J$3:$Y$603,4)*1000</f>
        <v>35805472.102329999</v>
      </c>
      <c r="E13" s="3" t="s">
        <v>173</v>
      </c>
      <c r="F13" s="10">
        <f t="shared" si="0"/>
        <v>35805472.102329999</v>
      </c>
      <c r="G13" s="10" t="str">
        <f t="shared" si="1"/>
        <v>InmarSat F3&lt;br/&gt;Altitude: 35805472 m&lt;br/&gt;UTC Time: 17:50</v>
      </c>
      <c r="H13" s="3" t="s">
        <v>107</v>
      </c>
      <c r="I13" s="3" t="s">
        <v>107</v>
      </c>
      <c r="J13" s="3" t="s">
        <v>108</v>
      </c>
      <c r="K13" s="3">
        <v>98</v>
      </c>
      <c r="L13" s="3" t="s">
        <v>174</v>
      </c>
      <c r="M13" s="3" t="s">
        <v>110</v>
      </c>
      <c r="N13" s="3">
        <v>0.5</v>
      </c>
      <c r="O13" s="3" t="b">
        <v>1</v>
      </c>
      <c r="P13" s="3" t="b">
        <v>1</v>
      </c>
    </row>
    <row r="14" spans="1:16" x14ac:dyDescent="0.25">
      <c r="A14" s="12">
        <v>41705.749999942127</v>
      </c>
      <c r="B14" s="3">
        <f>VLOOKUP($A14,'Inmarsat-march7'!$J$3:$Y$603,2)</f>
        <v>1.4985739170000001</v>
      </c>
      <c r="C14" s="3">
        <f>VLOOKUP($A14,'Inmarsat-march7'!$J$3:$Y$603,3)</f>
        <v>64.520904775000005</v>
      </c>
      <c r="D14" s="10">
        <f>VLOOKUP($A14,'Inmarsat-march7'!$J$3:$Y$603,4)*1000</f>
        <v>35805887.355651997</v>
      </c>
      <c r="E14" s="3" t="s">
        <v>173</v>
      </c>
      <c r="F14" s="10">
        <f t="shared" si="0"/>
        <v>35805887.355651997</v>
      </c>
      <c r="G14" s="10" t="str">
        <f t="shared" si="1"/>
        <v>InmarSat F3&lt;br/&gt;Altitude: 35805887 m&lt;br/&gt;UTC Time: 18:00</v>
      </c>
      <c r="H14" s="3" t="s">
        <v>107</v>
      </c>
      <c r="I14" s="3" t="s">
        <v>107</v>
      </c>
      <c r="J14" s="3" t="s">
        <v>108</v>
      </c>
      <c r="K14" s="3">
        <v>98</v>
      </c>
      <c r="L14" s="3" t="s">
        <v>174</v>
      </c>
      <c r="M14" s="3" t="s">
        <v>110</v>
      </c>
      <c r="N14" s="3">
        <v>0.5</v>
      </c>
      <c r="O14" s="3" t="b">
        <v>1</v>
      </c>
      <c r="P14" s="3" t="b">
        <v>1</v>
      </c>
    </row>
    <row r="15" spans="1:16" x14ac:dyDescent="0.25">
      <c r="A15" s="12">
        <v>41705.756944386572</v>
      </c>
      <c r="B15" s="3">
        <f>VLOOKUP($A15,'Inmarsat-march7'!$J$3:$Y$603,2)</f>
        <v>1.5266665429999999</v>
      </c>
      <c r="C15" s="3">
        <f>VLOOKUP($A15,'Inmarsat-march7'!$J$3:$Y$603,3)</f>
        <v>64.519235217000002</v>
      </c>
      <c r="D15" s="10">
        <f>VLOOKUP($A15,'Inmarsat-march7'!$J$3:$Y$603,4)*1000</f>
        <v>35806263.504767999</v>
      </c>
      <c r="E15" s="3" t="s">
        <v>173</v>
      </c>
      <c r="F15" s="10">
        <f t="shared" si="0"/>
        <v>35806263.504767999</v>
      </c>
      <c r="G15" s="10" t="str">
        <f t="shared" si="1"/>
        <v>InmarSat F3&lt;br/&gt;Altitude: 35806263 m&lt;br/&gt;UTC Time: 18:10</v>
      </c>
      <c r="H15" s="3" t="s">
        <v>107</v>
      </c>
      <c r="I15" s="3" t="s">
        <v>107</v>
      </c>
      <c r="J15" s="3" t="s">
        <v>108</v>
      </c>
      <c r="K15" s="3">
        <v>98</v>
      </c>
      <c r="L15" s="3" t="s">
        <v>174</v>
      </c>
      <c r="M15" s="3" t="s">
        <v>110</v>
      </c>
      <c r="N15" s="3">
        <v>0.5</v>
      </c>
      <c r="O15" s="3" t="b">
        <v>1</v>
      </c>
      <c r="P15" s="3" t="b">
        <v>1</v>
      </c>
    </row>
    <row r="16" spans="1:16" x14ac:dyDescent="0.25">
      <c r="A16" s="12">
        <v>41705.763888831018</v>
      </c>
      <c r="B16" s="3">
        <f>VLOOKUP($A16,'Inmarsat-march7'!$J$3:$Y$603,2)</f>
        <v>1.551843294</v>
      </c>
      <c r="C16" s="3">
        <f>VLOOKUP($A16,'Inmarsat-march7'!$J$3:$Y$603,3)</f>
        <v>64.517585295999993</v>
      </c>
      <c r="D16" s="10">
        <f>VLOOKUP($A16,'Inmarsat-march7'!$J$3:$Y$603,4)*1000</f>
        <v>35806599.827924997</v>
      </c>
      <c r="E16" s="3" t="s">
        <v>173</v>
      </c>
      <c r="F16" s="10">
        <f t="shared" si="0"/>
        <v>35806599.827924997</v>
      </c>
      <c r="G16" s="10" t="str">
        <f t="shared" si="1"/>
        <v>InmarSat F3&lt;br/&gt;Altitude: 35806599 m&lt;br/&gt;UTC Time: 18:20</v>
      </c>
      <c r="H16" s="3" t="s">
        <v>107</v>
      </c>
      <c r="I16" s="3" t="s">
        <v>107</v>
      </c>
      <c r="J16" s="3" t="s">
        <v>108</v>
      </c>
      <c r="K16" s="3">
        <v>98</v>
      </c>
      <c r="L16" s="3" t="s">
        <v>174</v>
      </c>
      <c r="M16" s="3" t="s">
        <v>110</v>
      </c>
      <c r="N16" s="3">
        <v>0.5</v>
      </c>
      <c r="O16" s="3" t="b">
        <v>1</v>
      </c>
      <c r="P16" s="3" t="b">
        <v>1</v>
      </c>
    </row>
    <row r="17" spans="1:16" x14ac:dyDescent="0.25">
      <c r="A17" s="12">
        <v>41705.770833275463</v>
      </c>
      <c r="B17" s="3">
        <f>VLOOKUP($A17,'Inmarsat-march7'!$J$3:$Y$603,2)</f>
        <v>1.574056114</v>
      </c>
      <c r="C17" s="3">
        <f>VLOOKUP($A17,'Inmarsat-march7'!$J$3:$Y$603,3)</f>
        <v>64.515954016999999</v>
      </c>
      <c r="D17" s="10">
        <f>VLOOKUP($A17,'Inmarsat-march7'!$J$3:$Y$603,4)*1000</f>
        <v>35806895.679674</v>
      </c>
      <c r="E17" s="3" t="s">
        <v>173</v>
      </c>
      <c r="F17" s="10">
        <f t="shared" si="0"/>
        <v>35806895.679674</v>
      </c>
      <c r="G17" s="10" t="str">
        <f t="shared" si="1"/>
        <v>InmarSat F3&lt;br/&gt;Altitude: 35806895 m&lt;br/&gt;UTC Time: 18:30</v>
      </c>
      <c r="H17" s="3" t="s">
        <v>107</v>
      </c>
      <c r="I17" s="3" t="s">
        <v>107</v>
      </c>
      <c r="J17" s="3" t="s">
        <v>108</v>
      </c>
      <c r="K17" s="3">
        <v>98</v>
      </c>
      <c r="L17" s="3" t="s">
        <v>174</v>
      </c>
      <c r="M17" s="3" t="s">
        <v>110</v>
      </c>
      <c r="N17" s="3">
        <v>0.5</v>
      </c>
      <c r="O17" s="3" t="b">
        <v>1</v>
      </c>
      <c r="P17" s="3" t="b">
        <v>1</v>
      </c>
    </row>
    <row r="18" spans="1:16" x14ac:dyDescent="0.25">
      <c r="A18" s="12">
        <v>41705.777777719908</v>
      </c>
      <c r="B18" s="3">
        <f>VLOOKUP($A18,'Inmarsat-march7'!$J$3:$Y$603,2)</f>
        <v>1.5932625970000001</v>
      </c>
      <c r="C18" s="3">
        <f>VLOOKUP($A18,'Inmarsat-march7'!$J$3:$Y$603,3)</f>
        <v>64.514339359999994</v>
      </c>
      <c r="D18" s="10">
        <f>VLOOKUP($A18,'Inmarsat-march7'!$J$3:$Y$603,4)*1000</f>
        <v>35807150.492102996</v>
      </c>
      <c r="E18" s="3" t="s">
        <v>173</v>
      </c>
      <c r="F18" s="10">
        <f t="shared" si="0"/>
        <v>35807150.492102996</v>
      </c>
      <c r="G18" s="10" t="str">
        <f t="shared" si="1"/>
        <v>InmarSat F3&lt;br/&gt;Altitude: 35807150 m&lt;br/&gt;UTC Time: 18:40</v>
      </c>
      <c r="H18" s="3" t="s">
        <v>107</v>
      </c>
      <c r="I18" s="3" t="s">
        <v>107</v>
      </c>
      <c r="J18" s="3" t="s">
        <v>108</v>
      </c>
      <c r="K18" s="3">
        <v>98</v>
      </c>
      <c r="L18" s="3" t="s">
        <v>174</v>
      </c>
      <c r="M18" s="3" t="s">
        <v>110</v>
      </c>
      <c r="N18" s="3">
        <v>0.5</v>
      </c>
      <c r="O18" s="3" t="b">
        <v>1</v>
      </c>
      <c r="P18" s="3" t="b">
        <v>1</v>
      </c>
    </row>
    <row r="19" spans="1:16" x14ac:dyDescent="0.25">
      <c r="A19" s="12">
        <v>41705.784722164353</v>
      </c>
      <c r="B19" s="3">
        <f>VLOOKUP($A19,'Inmarsat-march7'!$J$3:$Y$603,2)</f>
        <v>1.609426067</v>
      </c>
      <c r="C19" s="3">
        <f>VLOOKUP($A19,'Inmarsat-march7'!$J$3:$Y$603,3)</f>
        <v>64.512740162</v>
      </c>
      <c r="D19" s="10">
        <f>VLOOKUP($A19,'Inmarsat-march7'!$J$3:$Y$603,4)*1000</f>
        <v>35807363.775936</v>
      </c>
      <c r="E19" s="3" t="s">
        <v>173</v>
      </c>
      <c r="F19" s="10">
        <f t="shared" si="0"/>
        <v>35807363.775936</v>
      </c>
      <c r="G19" s="10" t="str">
        <f t="shared" si="1"/>
        <v>InmarSat F3&lt;br/&gt;Altitude: 35807363 m&lt;br/&gt;UTC Time: 18:50</v>
      </c>
      <c r="H19" s="3" t="s">
        <v>107</v>
      </c>
      <c r="I19" s="3" t="s">
        <v>107</v>
      </c>
      <c r="J19" s="3" t="s">
        <v>108</v>
      </c>
      <c r="K19" s="3">
        <v>98</v>
      </c>
      <c r="L19" s="3" t="s">
        <v>174</v>
      </c>
      <c r="M19" s="3" t="s">
        <v>110</v>
      </c>
      <c r="N19" s="3">
        <v>0.5</v>
      </c>
      <c r="O19" s="3" t="b">
        <v>1</v>
      </c>
      <c r="P19" s="3" t="b">
        <v>1</v>
      </c>
    </row>
    <row r="20" spans="1:16" x14ac:dyDescent="0.25">
      <c r="A20" s="12">
        <v>41705.791666608799</v>
      </c>
      <c r="B20" s="3">
        <f>VLOOKUP($A20,'Inmarsat-march7'!$J$3:$Y$603,2)</f>
        <v>1.6225156460000001</v>
      </c>
      <c r="C20" s="3">
        <f>VLOOKUP($A20,'Inmarsat-march7'!$J$3:$Y$603,3)</f>
        <v>64.511153809000007</v>
      </c>
      <c r="D20" s="10">
        <f>VLOOKUP($A20,'Inmarsat-march7'!$J$3:$Y$603,4)*1000</f>
        <v>35807535.121476002</v>
      </c>
      <c r="E20" s="3" t="s">
        <v>173</v>
      </c>
      <c r="F20" s="10">
        <f t="shared" si="0"/>
        <v>35807535.121476002</v>
      </c>
      <c r="G20" s="10" t="str">
        <f t="shared" si="1"/>
        <v>InmarSat F3&lt;br/&gt;Altitude: 35807535 m&lt;br/&gt;UTC Time: 19:00</v>
      </c>
      <c r="H20" s="3" t="s">
        <v>107</v>
      </c>
      <c r="I20" s="3" t="s">
        <v>107</v>
      </c>
      <c r="J20" s="3" t="s">
        <v>108</v>
      </c>
      <c r="K20" s="3">
        <v>98</v>
      </c>
      <c r="L20" s="3" t="s">
        <v>174</v>
      </c>
      <c r="M20" s="3" t="s">
        <v>110</v>
      </c>
      <c r="N20" s="3">
        <v>0.5</v>
      </c>
      <c r="O20" s="3" t="b">
        <v>1</v>
      </c>
      <c r="P20" s="3" t="b">
        <v>1</v>
      </c>
    </row>
    <row r="21" spans="1:16" x14ac:dyDescent="0.25">
      <c r="A21" s="12">
        <v>41705.798611053244</v>
      </c>
      <c r="B21" s="3">
        <f>VLOOKUP($A21,'Inmarsat-march7'!$J$3:$Y$603,2)</f>
        <v>1.632506317</v>
      </c>
      <c r="C21" s="3">
        <f>VLOOKUP($A21,'Inmarsat-march7'!$J$3:$Y$603,3)</f>
        <v>64.509578129999994</v>
      </c>
      <c r="D21" s="10">
        <f>VLOOKUP($A21,'Inmarsat-march7'!$J$3:$Y$603,4)*1000</f>
        <v>35807664.199389003</v>
      </c>
      <c r="E21" s="3" t="s">
        <v>173</v>
      </c>
      <c r="F21" s="10">
        <f t="shared" si="0"/>
        <v>35807664.199389003</v>
      </c>
      <c r="G21" s="10" t="str">
        <f t="shared" si="1"/>
        <v>InmarSat F3&lt;br/&gt;Altitude: 35807664 m&lt;br/&gt;UTC Time: 19:10</v>
      </c>
      <c r="H21" s="3" t="s">
        <v>107</v>
      </c>
      <c r="I21" s="3" t="s">
        <v>107</v>
      </c>
      <c r="J21" s="3" t="s">
        <v>108</v>
      </c>
      <c r="K21" s="3">
        <v>98</v>
      </c>
      <c r="L21" s="3" t="s">
        <v>174</v>
      </c>
      <c r="M21" s="3" t="s">
        <v>110</v>
      </c>
      <c r="N21" s="3">
        <v>0.5</v>
      </c>
      <c r="O21" s="3" t="b">
        <v>1</v>
      </c>
      <c r="P21" s="3" t="b">
        <v>1</v>
      </c>
    </row>
    <row r="22" spans="1:16" x14ac:dyDescent="0.25">
      <c r="A22" s="12">
        <v>41705.805555497682</v>
      </c>
      <c r="B22" s="3">
        <f>VLOOKUP($A22,'Inmarsat-march7'!$J$3:$Y$603,2)</f>
        <v>1.6393789670000001</v>
      </c>
      <c r="C22" s="3">
        <f>VLOOKUP($A22,'Inmarsat-march7'!$J$3:$Y$603,3)</f>
        <v>64.508010600999995</v>
      </c>
      <c r="D22" s="10">
        <f>VLOOKUP($A22,'Inmarsat-march7'!$J$3:$Y$603,4)*1000</f>
        <v>35807750.761342004</v>
      </c>
      <c r="E22" s="3" t="s">
        <v>173</v>
      </c>
      <c r="F22" s="10">
        <f t="shared" si="0"/>
        <v>35807750.761342004</v>
      </c>
      <c r="G22" s="10" t="str">
        <f t="shared" si="1"/>
        <v>InmarSat F3&lt;br/&gt;Altitude: 35807750 m&lt;br/&gt;UTC Time: 19:20</v>
      </c>
      <c r="H22" s="3" t="s">
        <v>107</v>
      </c>
      <c r="I22" s="3" t="s">
        <v>107</v>
      </c>
      <c r="J22" s="3" t="s">
        <v>108</v>
      </c>
      <c r="K22" s="3">
        <v>98</v>
      </c>
      <c r="L22" s="3" t="s">
        <v>174</v>
      </c>
      <c r="M22" s="3" t="s">
        <v>110</v>
      </c>
      <c r="N22" s="3">
        <v>0.5</v>
      </c>
      <c r="O22" s="3" t="b">
        <v>1</v>
      </c>
      <c r="P22" s="3" t="b">
        <v>1</v>
      </c>
    </row>
    <row r="23" spans="1:16" x14ac:dyDescent="0.25">
      <c r="A23" s="12">
        <v>41705.812499942127</v>
      </c>
      <c r="B23" s="3">
        <f>VLOOKUP($A23,'Inmarsat-march7'!$J$3:$Y$603,2)</f>
        <v>1.643120428</v>
      </c>
      <c r="C23" s="3">
        <f>VLOOKUP($A23,'Inmarsat-march7'!$J$3:$Y$603,3)</f>
        <v>64.506448560999999</v>
      </c>
      <c r="D23" s="10">
        <f>VLOOKUP($A23,'Inmarsat-march7'!$J$3:$Y$603,4)*1000</f>
        <v>35807794.640478</v>
      </c>
      <c r="E23" s="3" t="s">
        <v>173</v>
      </c>
      <c r="F23" s="10">
        <f t="shared" si="0"/>
        <v>35807794.640478</v>
      </c>
      <c r="G23" s="10" t="str">
        <f t="shared" si="1"/>
        <v>InmarSat F3&lt;br/&gt;Altitude: 35807794 m&lt;br/&gt;UTC Time: 19:30</v>
      </c>
      <c r="H23" s="3" t="s">
        <v>107</v>
      </c>
      <c r="I23" s="3" t="s">
        <v>107</v>
      </c>
      <c r="J23" s="3" t="s">
        <v>108</v>
      </c>
      <c r="K23" s="3">
        <v>98</v>
      </c>
      <c r="L23" s="3" t="s">
        <v>174</v>
      </c>
      <c r="M23" s="3" t="s">
        <v>110</v>
      </c>
      <c r="N23" s="3">
        <v>0.5</v>
      </c>
      <c r="O23" s="3" t="b">
        <v>1</v>
      </c>
      <c r="P23" s="3" t="b">
        <v>1</v>
      </c>
    </row>
    <row r="24" spans="1:16" x14ac:dyDescent="0.25">
      <c r="A24" s="12">
        <v>41705.819444386572</v>
      </c>
      <c r="B24" s="3">
        <f>VLOOKUP($A24,'Inmarsat-march7'!$J$3:$Y$603,2)</f>
        <v>1.6437234999999999</v>
      </c>
      <c r="C24" s="3">
        <f>VLOOKUP($A24,'Inmarsat-march7'!$J$3:$Y$603,3)</f>
        <v>64.504889265000003</v>
      </c>
      <c r="D24" s="10">
        <f>VLOOKUP($A24,'Inmarsat-march7'!$J$3:$Y$603,4)*1000</f>
        <v>35807795.751744002</v>
      </c>
      <c r="E24" s="3" t="s">
        <v>173</v>
      </c>
      <c r="F24" s="10">
        <f t="shared" si="0"/>
        <v>35807795.751744002</v>
      </c>
      <c r="G24" s="10" t="str">
        <f t="shared" si="1"/>
        <v>InmarSat F3&lt;br/&gt;Altitude: 35807795 m&lt;br/&gt;UTC Time: 19:40</v>
      </c>
      <c r="H24" s="3" t="s">
        <v>107</v>
      </c>
      <c r="I24" s="3" t="s">
        <v>107</v>
      </c>
      <c r="J24" s="3" t="s">
        <v>108</v>
      </c>
      <c r="K24" s="3">
        <v>98</v>
      </c>
      <c r="L24" s="3" t="s">
        <v>174</v>
      </c>
      <c r="M24" s="3" t="s">
        <v>110</v>
      </c>
      <c r="N24" s="3">
        <v>0.5</v>
      </c>
      <c r="O24" s="3" t="b">
        <v>1</v>
      </c>
      <c r="P24" s="3" t="b">
        <v>1</v>
      </c>
    </row>
    <row r="25" spans="1:16" x14ac:dyDescent="0.25">
      <c r="A25" s="12">
        <v>41705.826388831018</v>
      </c>
      <c r="B25" s="3">
        <f>VLOOKUP($A25,'Inmarsat-march7'!$J$3:$Y$603,2)</f>
        <v>1.6411869649999999</v>
      </c>
      <c r="C25" s="3">
        <f>VLOOKUP($A25,'Inmarsat-march7'!$J$3:$Y$603,3)</f>
        <v>64.503329927999999</v>
      </c>
      <c r="D25" s="10">
        <f>VLOOKUP($A25,'Inmarsat-march7'!$J$3:$Y$603,4)*1000</f>
        <v>35807754.092048004</v>
      </c>
      <c r="E25" s="3" t="s">
        <v>173</v>
      </c>
      <c r="F25" s="10">
        <f t="shared" si="0"/>
        <v>35807754.092048004</v>
      </c>
      <c r="G25" s="10" t="str">
        <f t="shared" si="1"/>
        <v>InmarSat F3&lt;br/&gt;Altitude: 35807754 m&lt;br/&gt;UTC Time: 19:50</v>
      </c>
      <c r="H25" s="3" t="s">
        <v>107</v>
      </c>
      <c r="I25" s="3" t="s">
        <v>107</v>
      </c>
      <c r="J25" s="3" t="s">
        <v>108</v>
      </c>
      <c r="K25" s="3">
        <v>98</v>
      </c>
      <c r="L25" s="3" t="s">
        <v>174</v>
      </c>
      <c r="M25" s="3" t="s">
        <v>110</v>
      </c>
      <c r="N25" s="3">
        <v>0.5</v>
      </c>
      <c r="O25" s="3" t="b">
        <v>1</v>
      </c>
      <c r="P25" s="3" t="b">
        <v>1</v>
      </c>
    </row>
    <row r="26" spans="1:16" x14ac:dyDescent="0.25">
      <c r="A26" s="12">
        <v>41705.833333275463</v>
      </c>
      <c r="B26" s="3">
        <f>VLOOKUP($A26,'Inmarsat-march7'!$J$3:$Y$603,2)</f>
        <v>1.63551559</v>
      </c>
      <c r="C26" s="3">
        <f>VLOOKUP($A26,'Inmarsat-march7'!$J$3:$Y$603,3)</f>
        <v>64.501767950000001</v>
      </c>
      <c r="D26" s="10">
        <f>VLOOKUP($A26,'Inmarsat-march7'!$J$3:$Y$603,4)*1000</f>
        <v>35807669.740272</v>
      </c>
      <c r="E26" s="3" t="s">
        <v>173</v>
      </c>
      <c r="F26" s="10">
        <f t="shared" si="0"/>
        <v>35807669.740272</v>
      </c>
      <c r="G26" s="10" t="str">
        <f t="shared" si="1"/>
        <v>InmarSat F3&lt;br/&gt;Altitude: 35807669 m&lt;br/&gt;UTC Time: 20:00</v>
      </c>
      <c r="H26" s="3" t="s">
        <v>107</v>
      </c>
      <c r="I26" s="3" t="s">
        <v>107</v>
      </c>
      <c r="J26" s="3" t="s">
        <v>108</v>
      </c>
      <c r="K26" s="3">
        <v>98</v>
      </c>
      <c r="L26" s="3" t="s">
        <v>174</v>
      </c>
      <c r="M26" s="3" t="s">
        <v>110</v>
      </c>
      <c r="N26" s="3">
        <v>0.5</v>
      </c>
      <c r="O26" s="3" t="b">
        <v>1</v>
      </c>
      <c r="P26" s="3" t="b">
        <v>1</v>
      </c>
    </row>
    <row r="27" spans="1:16" x14ac:dyDescent="0.25">
      <c r="A27" s="12">
        <v>41705.840277719908</v>
      </c>
      <c r="B27" s="3">
        <f>VLOOKUP($A27,'Inmarsat-march7'!$J$3:$Y$603,2)</f>
        <v>1.6267201179999999</v>
      </c>
      <c r="C27" s="3">
        <f>VLOOKUP($A27,'Inmarsat-march7'!$J$3:$Y$603,3)</f>
        <v>64.500200120000002</v>
      </c>
      <c r="D27" s="10">
        <f>VLOOKUP($A27,'Inmarsat-march7'!$J$3:$Y$603,4)*1000</f>
        <v>35807542.857115999</v>
      </c>
      <c r="E27" s="3" t="s">
        <v>173</v>
      </c>
      <c r="F27" s="10">
        <f t="shared" si="0"/>
        <v>35807542.857115999</v>
      </c>
      <c r="G27" s="10" t="str">
        <f t="shared" si="1"/>
        <v>InmarSat F3&lt;br/&gt;Altitude: 35807542 m&lt;br/&gt;UTC Time: 20:10</v>
      </c>
      <c r="H27" s="3" t="s">
        <v>107</v>
      </c>
      <c r="I27" s="3" t="s">
        <v>107</v>
      </c>
      <c r="J27" s="3" t="s">
        <v>108</v>
      </c>
      <c r="K27" s="3">
        <v>98</v>
      </c>
      <c r="L27" s="3" t="s">
        <v>174</v>
      </c>
      <c r="M27" s="3" t="s">
        <v>110</v>
      </c>
      <c r="N27" s="3">
        <v>0.5</v>
      </c>
      <c r="O27" s="3" t="b">
        <v>1</v>
      </c>
      <c r="P27" s="3" t="b">
        <v>1</v>
      </c>
    </row>
    <row r="28" spans="1:16" x14ac:dyDescent="0.25">
      <c r="A28" s="12">
        <v>41705.847222164353</v>
      </c>
      <c r="B28" s="3">
        <f>VLOOKUP($A28,'Inmarsat-march7'!$J$3:$Y$603,2)</f>
        <v>1.6148172460000001</v>
      </c>
      <c r="C28" s="3">
        <f>VLOOKUP($A28,'Inmarsat-march7'!$J$3:$Y$603,3)</f>
        <v>64.498624519000003</v>
      </c>
      <c r="D28" s="10">
        <f>VLOOKUP($A28,'Inmarsat-march7'!$J$3:$Y$603,4)*1000</f>
        <v>35807373.684792995</v>
      </c>
      <c r="E28" s="3" t="s">
        <v>173</v>
      </c>
      <c r="F28" s="10">
        <f t="shared" si="0"/>
        <v>35807373.684792995</v>
      </c>
      <c r="G28" s="10" t="str">
        <f t="shared" si="1"/>
        <v>InmarSat F3&lt;br/&gt;Altitude: 35807373 m&lt;br/&gt;UTC Time: 20:20</v>
      </c>
      <c r="H28" s="3" t="s">
        <v>107</v>
      </c>
      <c r="I28" s="3" t="s">
        <v>107</v>
      </c>
      <c r="J28" s="3" t="s">
        <v>108</v>
      </c>
      <c r="K28" s="3">
        <v>98</v>
      </c>
      <c r="L28" s="3" t="s">
        <v>174</v>
      </c>
      <c r="M28" s="3" t="s">
        <v>110</v>
      </c>
      <c r="N28" s="3">
        <v>0.5</v>
      </c>
      <c r="O28" s="3" t="b">
        <v>1</v>
      </c>
      <c r="P28" s="3" t="b">
        <v>1</v>
      </c>
    </row>
    <row r="29" spans="1:16" x14ac:dyDescent="0.25">
      <c r="A29" s="12">
        <v>41705.854166608799</v>
      </c>
      <c r="B29" s="3">
        <f>VLOOKUP($A29,'Inmarsat-march7'!$J$3:$Y$603,2)</f>
        <v>1.599829597</v>
      </c>
      <c r="C29" s="3">
        <f>VLOOKUP($A29,'Inmarsat-march7'!$J$3:$Y$603,3)</f>
        <v>64.497038212000007</v>
      </c>
      <c r="D29" s="10">
        <f>VLOOKUP($A29,'Inmarsat-march7'!$J$3:$Y$603,4)*1000</f>
        <v>35807162.546560004</v>
      </c>
      <c r="E29" s="3" t="s">
        <v>173</v>
      </c>
      <c r="F29" s="10">
        <f t="shared" si="0"/>
        <v>35807162.546560004</v>
      </c>
      <c r="G29" s="10" t="str">
        <f t="shared" si="1"/>
        <v>InmarSat F3&lt;br/&gt;Altitude: 35807162 m&lt;br/&gt;UTC Time: 20:30</v>
      </c>
      <c r="H29" s="3" t="s">
        <v>107</v>
      </c>
      <c r="I29" s="3" t="s">
        <v>107</v>
      </c>
      <c r="J29" s="3" t="s">
        <v>108</v>
      </c>
      <c r="K29" s="3">
        <v>98</v>
      </c>
      <c r="L29" s="3" t="s">
        <v>174</v>
      </c>
      <c r="M29" s="3" t="s">
        <v>110</v>
      </c>
      <c r="N29" s="3">
        <v>0.5</v>
      </c>
      <c r="O29" s="3" t="b">
        <v>1</v>
      </c>
      <c r="P29" s="3" t="b">
        <v>1</v>
      </c>
    </row>
    <row r="30" spans="1:16" x14ac:dyDescent="0.25">
      <c r="A30" s="12">
        <v>41705.861111053244</v>
      </c>
      <c r="B30" s="3">
        <f>VLOOKUP($A30,'Inmarsat-march7'!$J$3:$Y$603,2)</f>
        <v>1.5817856729999999</v>
      </c>
      <c r="C30" s="3">
        <f>VLOOKUP($A30,'Inmarsat-march7'!$J$3:$Y$603,3)</f>
        <v>64.495439146999999</v>
      </c>
      <c r="D30" s="10">
        <f>VLOOKUP($A30,'Inmarsat-march7'!$J$3:$Y$603,4)*1000</f>
        <v>35806909.846101001</v>
      </c>
      <c r="E30" s="3" t="s">
        <v>173</v>
      </c>
      <c r="F30" s="10">
        <f t="shared" si="0"/>
        <v>35806909.846101001</v>
      </c>
      <c r="G30" s="10" t="str">
        <f t="shared" si="1"/>
        <v>InmarSat F3&lt;br/&gt;Altitude: 35806909 m&lt;br/&gt;UTC Time: 20:40</v>
      </c>
      <c r="H30" s="3" t="s">
        <v>107</v>
      </c>
      <c r="I30" s="3" t="s">
        <v>107</v>
      </c>
      <c r="J30" s="3" t="s">
        <v>108</v>
      </c>
      <c r="K30" s="3">
        <v>98</v>
      </c>
      <c r="L30" s="3" t="s">
        <v>174</v>
      </c>
      <c r="M30" s="3" t="s">
        <v>110</v>
      </c>
      <c r="N30" s="3">
        <v>0.5</v>
      </c>
      <c r="O30" s="3" t="b">
        <v>1</v>
      </c>
      <c r="P30" s="3" t="b">
        <v>1</v>
      </c>
    </row>
    <row r="31" spans="1:16" x14ac:dyDescent="0.25">
      <c r="A31" s="12">
        <v>41705.868055497682</v>
      </c>
      <c r="B31" s="3">
        <f>VLOOKUP($A31,'Inmarsat-march7'!$J$3:$Y$603,2)</f>
        <v>1.560719803</v>
      </c>
      <c r="C31" s="3">
        <f>VLOOKUP($A31,'Inmarsat-march7'!$J$3:$Y$603,3)</f>
        <v>64.493825357999995</v>
      </c>
      <c r="D31" s="10">
        <f>VLOOKUP($A31,'Inmarsat-march7'!$J$3:$Y$603,4)*1000</f>
        <v>35806616.066748001</v>
      </c>
      <c r="E31" s="3" t="s">
        <v>173</v>
      </c>
      <c r="F31" s="10">
        <f t="shared" si="0"/>
        <v>35806616.066748001</v>
      </c>
      <c r="G31" s="10" t="str">
        <f t="shared" si="1"/>
        <v>InmarSat F3&lt;br/&gt;Altitude: 35806616 m&lt;br/&gt;UTC Time: 20:50</v>
      </c>
      <c r="H31" s="3" t="s">
        <v>107</v>
      </c>
      <c r="I31" s="3" t="s">
        <v>107</v>
      </c>
      <c r="J31" s="3" t="s">
        <v>108</v>
      </c>
      <c r="K31" s="3">
        <v>98</v>
      </c>
      <c r="L31" s="3" t="s">
        <v>174</v>
      </c>
      <c r="M31" s="3" t="s">
        <v>110</v>
      </c>
      <c r="N31" s="3">
        <v>0.5</v>
      </c>
      <c r="O31" s="3" t="b">
        <v>1</v>
      </c>
      <c r="P31" s="3" t="b">
        <v>1</v>
      </c>
    </row>
    <row r="32" spans="1:16" x14ac:dyDescent="0.25">
      <c r="A32" s="12">
        <v>41705.874999942127</v>
      </c>
      <c r="B32" s="3">
        <f>VLOOKUP($A32,'Inmarsat-march7'!$J$3:$Y$603,2)</f>
        <v>1.5366720780000001</v>
      </c>
      <c r="C32" s="3">
        <f>VLOOKUP($A32,'Inmarsat-march7'!$J$3:$Y$603,3)</f>
        <v>64.492195175999996</v>
      </c>
      <c r="D32" s="10">
        <f>VLOOKUP($A32,'Inmarsat-march7'!$J$3:$Y$603,4)*1000</f>
        <v>35806281.770552002</v>
      </c>
      <c r="E32" s="3" t="s">
        <v>173</v>
      </c>
      <c r="F32" s="10">
        <f t="shared" si="0"/>
        <v>35806281.770552002</v>
      </c>
      <c r="G32" s="10" t="str">
        <f t="shared" si="1"/>
        <v>InmarSat F3&lt;br/&gt;Altitude: 35806281 m&lt;br/&gt;UTC Time: 21:00</v>
      </c>
      <c r="H32" s="3" t="s">
        <v>107</v>
      </c>
      <c r="I32" s="3" t="s">
        <v>107</v>
      </c>
      <c r="J32" s="3" t="s">
        <v>108</v>
      </c>
      <c r="K32" s="3">
        <v>98</v>
      </c>
      <c r="L32" s="3" t="s">
        <v>174</v>
      </c>
      <c r="M32" s="3" t="s">
        <v>110</v>
      </c>
      <c r="N32" s="3">
        <v>0.5</v>
      </c>
      <c r="O32" s="3" t="b">
        <v>1</v>
      </c>
      <c r="P32" s="3" t="b">
        <v>1</v>
      </c>
    </row>
    <row r="33" spans="1:16" x14ac:dyDescent="0.25">
      <c r="A33" s="12">
        <v>41705.881944386572</v>
      </c>
      <c r="B33" s="3">
        <f>VLOOKUP($A33,'Inmarsat-march7'!$J$3:$Y$603,2)</f>
        <v>1.509688272</v>
      </c>
      <c r="C33" s="3">
        <f>VLOOKUP($A33,'Inmarsat-march7'!$J$3:$Y$603,3)</f>
        <v>64.490547273000004</v>
      </c>
      <c r="D33" s="10">
        <f>VLOOKUP($A33,'Inmarsat-march7'!$J$3:$Y$603,4)*1000</f>
        <v>35805907.597202994</v>
      </c>
      <c r="E33" s="3" t="s">
        <v>173</v>
      </c>
      <c r="F33" s="10">
        <f t="shared" si="0"/>
        <v>35805907.597202994</v>
      </c>
      <c r="G33" s="10" t="str">
        <f t="shared" si="1"/>
        <v>InmarSat F3&lt;br/&gt;Altitude: 35805907 m&lt;br/&gt;UTC Time: 21:10</v>
      </c>
      <c r="H33" s="3" t="s">
        <v>107</v>
      </c>
      <c r="I33" s="3" t="s">
        <v>107</v>
      </c>
      <c r="J33" s="3" t="s">
        <v>108</v>
      </c>
      <c r="K33" s="3">
        <v>98</v>
      </c>
      <c r="L33" s="3" t="s">
        <v>174</v>
      </c>
      <c r="M33" s="3" t="s">
        <v>110</v>
      </c>
      <c r="N33" s="3">
        <v>0.5</v>
      </c>
      <c r="O33" s="3" t="b">
        <v>1</v>
      </c>
      <c r="P33" s="3" t="b">
        <v>1</v>
      </c>
    </row>
    <row r="34" spans="1:16" x14ac:dyDescent="0.25">
      <c r="A34" s="12">
        <v>41705.888888831018</v>
      </c>
      <c r="B34" s="3">
        <f>VLOOKUP($A34,'Inmarsat-march7'!$J$3:$Y$603,2)</f>
        <v>1.47981976</v>
      </c>
      <c r="C34" s="3">
        <f>VLOOKUP($A34,'Inmarsat-march7'!$J$3:$Y$603,3)</f>
        <v>64.488880692999999</v>
      </c>
      <c r="D34" s="10">
        <f>VLOOKUP($A34,'Inmarsat-march7'!$J$3:$Y$603,4)*1000</f>
        <v>35805494.262800001</v>
      </c>
      <c r="E34" s="3" t="s">
        <v>173</v>
      </c>
      <c r="F34" s="10">
        <f t="shared" si="0"/>
        <v>35805494.262800001</v>
      </c>
      <c r="G34" s="10" t="str">
        <f t="shared" si="1"/>
        <v>InmarSat F3&lt;br/&gt;Altitude: 35805494 m&lt;br/&gt;UTC Time: 21:20</v>
      </c>
      <c r="H34" s="3" t="s">
        <v>107</v>
      </c>
      <c r="I34" s="3" t="s">
        <v>107</v>
      </c>
      <c r="J34" s="3" t="s">
        <v>108</v>
      </c>
      <c r="K34" s="3">
        <v>98</v>
      </c>
      <c r="L34" s="3" t="s">
        <v>174</v>
      </c>
      <c r="M34" s="3" t="s">
        <v>110</v>
      </c>
      <c r="N34" s="3">
        <v>0.5</v>
      </c>
      <c r="O34" s="3" t="b">
        <v>1</v>
      </c>
      <c r="P34" s="3" t="b">
        <v>1</v>
      </c>
    </row>
    <row r="35" spans="1:16" x14ac:dyDescent="0.25">
      <c r="A35" s="12">
        <v>41705.895833275463</v>
      </c>
      <c r="B35" s="3">
        <f>VLOOKUP($A35,'Inmarsat-march7'!$J$3:$Y$603,2)</f>
        <v>1.4471234150000001</v>
      </c>
      <c r="C35" s="3">
        <f>VLOOKUP($A35,'Inmarsat-march7'!$J$3:$Y$603,3)</f>
        <v>64.487195061999998</v>
      </c>
      <c r="D35" s="10">
        <f>VLOOKUP($A35,'Inmarsat-march7'!$J$3:$Y$603,4)*1000</f>
        <v>35805042.558474995</v>
      </c>
      <c r="E35" s="3" t="s">
        <v>173</v>
      </c>
      <c r="F35" s="10">
        <f t="shared" si="0"/>
        <v>35805042.558474995</v>
      </c>
      <c r="G35" s="10" t="str">
        <f t="shared" si="1"/>
        <v>InmarSat F3&lt;br/&gt;Altitude: 35805042 m&lt;br/&gt;UTC Time: 21:30</v>
      </c>
      <c r="H35" s="3" t="s">
        <v>107</v>
      </c>
      <c r="I35" s="3" t="s">
        <v>107</v>
      </c>
      <c r="J35" s="3" t="s">
        <v>108</v>
      </c>
      <c r="K35" s="3">
        <v>98</v>
      </c>
      <c r="L35" s="3" t="s">
        <v>174</v>
      </c>
      <c r="M35" s="3" t="s">
        <v>110</v>
      </c>
      <c r="N35" s="3">
        <v>0.5</v>
      </c>
      <c r="O35" s="3" t="b">
        <v>1</v>
      </c>
      <c r="P35" s="3" t="b">
        <v>1</v>
      </c>
    </row>
    <row r="36" spans="1:16" x14ac:dyDescent="0.25">
      <c r="A36" s="12">
        <v>41705.902777719908</v>
      </c>
      <c r="B36" s="3">
        <f>VLOOKUP($A36,'Inmarsat-march7'!$J$3:$Y$603,2)</f>
        <v>1.4116615029999999</v>
      </c>
      <c r="C36" s="3">
        <f>VLOOKUP($A36,'Inmarsat-march7'!$J$3:$Y$603,3)</f>
        <v>64.485489771000005</v>
      </c>
      <c r="D36" s="10">
        <f>VLOOKUP($A36,'Inmarsat-march7'!$J$3:$Y$603,4)*1000</f>
        <v>35804553.348866999</v>
      </c>
      <c r="E36" s="3" t="s">
        <v>173</v>
      </c>
      <c r="F36" s="10">
        <f t="shared" si="0"/>
        <v>35804553.348866999</v>
      </c>
      <c r="G36" s="10" t="str">
        <f t="shared" si="1"/>
        <v>InmarSat F3&lt;br/&gt;Altitude: 35804553 m&lt;br/&gt;UTC Time: 21:40</v>
      </c>
      <c r="H36" s="3" t="s">
        <v>107</v>
      </c>
      <c r="I36" s="3" t="s">
        <v>107</v>
      </c>
      <c r="J36" s="3" t="s">
        <v>108</v>
      </c>
      <c r="K36" s="3">
        <v>98</v>
      </c>
      <c r="L36" s="3" t="s">
        <v>174</v>
      </c>
      <c r="M36" s="3" t="s">
        <v>110</v>
      </c>
      <c r="N36" s="3">
        <v>0.5</v>
      </c>
      <c r="O36" s="3" t="b">
        <v>1</v>
      </c>
      <c r="P36" s="3" t="b">
        <v>1</v>
      </c>
    </row>
    <row r="37" spans="1:16" x14ac:dyDescent="0.25">
      <c r="A37" s="12">
        <v>41705.909722164353</v>
      </c>
      <c r="B37" s="3">
        <f>VLOOKUP($A37,'Inmarsat-march7'!$J$3:$Y$603,2)</f>
        <v>1.373501565</v>
      </c>
      <c r="C37" s="3">
        <f>VLOOKUP($A37,'Inmarsat-march7'!$J$3:$Y$603,3)</f>
        <v>64.483765856000005</v>
      </c>
      <c r="D37" s="10">
        <f>VLOOKUP($A37,'Inmarsat-march7'!$J$3:$Y$603,4)*1000</f>
        <v>35804027.570468001</v>
      </c>
      <c r="E37" s="3" t="s">
        <v>173</v>
      </c>
      <c r="F37" s="10">
        <f t="shared" si="0"/>
        <v>35804027.570468001</v>
      </c>
      <c r="G37" s="10" t="str">
        <f t="shared" si="1"/>
        <v>InmarSat F3&lt;br/&gt;Altitude: 35804027 m&lt;br/&gt;UTC Time: 21:50</v>
      </c>
      <c r="H37" s="3" t="s">
        <v>107</v>
      </c>
      <c r="I37" s="3" t="s">
        <v>107</v>
      </c>
      <c r="J37" s="3" t="s">
        <v>108</v>
      </c>
      <c r="K37" s="3">
        <v>98</v>
      </c>
      <c r="L37" s="3" t="s">
        <v>174</v>
      </c>
      <c r="M37" s="3" t="s">
        <v>110</v>
      </c>
      <c r="N37" s="3">
        <v>0.5</v>
      </c>
      <c r="O37" s="3" t="b">
        <v>1</v>
      </c>
      <c r="P37" s="3" t="b">
        <v>1</v>
      </c>
    </row>
    <row r="38" spans="1:16" x14ac:dyDescent="0.25">
      <c r="A38" s="12">
        <v>41705.916666608799</v>
      </c>
      <c r="B38" s="3">
        <f>VLOOKUP($A38,'Inmarsat-march7'!$J$3:$Y$603,2)</f>
        <v>1.3327162880000001</v>
      </c>
      <c r="C38" s="3">
        <f>VLOOKUP($A38,'Inmarsat-march7'!$J$3:$Y$603,3)</f>
        <v>64.482023666000003</v>
      </c>
      <c r="D38" s="10">
        <f>VLOOKUP($A38,'Inmarsat-march7'!$J$3:$Y$603,4)*1000</f>
        <v>35803466.229814999</v>
      </c>
      <c r="E38" s="3" t="s">
        <v>173</v>
      </c>
      <c r="F38" s="10">
        <f t="shared" si="0"/>
        <v>35803466.229814999</v>
      </c>
      <c r="G38" s="10" t="str">
        <f t="shared" si="1"/>
        <v>InmarSat F3&lt;br/&gt;Altitude: 35803466 m&lt;br/&gt;UTC Time: 22:00</v>
      </c>
      <c r="H38" s="3" t="s">
        <v>107</v>
      </c>
      <c r="I38" s="3" t="s">
        <v>107</v>
      </c>
      <c r="J38" s="3" t="s">
        <v>108</v>
      </c>
      <c r="K38" s="3">
        <v>98</v>
      </c>
      <c r="L38" s="3" t="s">
        <v>174</v>
      </c>
      <c r="M38" s="3" t="s">
        <v>110</v>
      </c>
      <c r="N38" s="3">
        <v>0.5</v>
      </c>
      <c r="O38" s="3" t="b">
        <v>1</v>
      </c>
      <c r="P38" s="3" t="b">
        <v>1</v>
      </c>
    </row>
    <row r="39" spans="1:16" x14ac:dyDescent="0.25">
      <c r="A39" s="12">
        <v>41705.923611053244</v>
      </c>
      <c r="B39" s="3">
        <f>VLOOKUP($A39,'Inmarsat-march7'!$J$3:$Y$603,2)</f>
        <v>1.2893833640000001</v>
      </c>
      <c r="C39" s="3">
        <f>VLOOKUP($A39,'Inmarsat-march7'!$J$3:$Y$603,3)</f>
        <v>64.480264728999998</v>
      </c>
      <c r="D39" s="10">
        <f>VLOOKUP($A39,'Inmarsat-march7'!$J$3:$Y$603,4)*1000</f>
        <v>35802870.401560001</v>
      </c>
      <c r="E39" s="3" t="s">
        <v>173</v>
      </c>
      <c r="F39" s="10">
        <f t="shared" si="0"/>
        <v>35802870.401560001</v>
      </c>
      <c r="G39" s="10" t="str">
        <f t="shared" si="1"/>
        <v>InmarSat F3&lt;br/&gt;Altitude: 35802870 m&lt;br/&gt;UTC Time: 22:10</v>
      </c>
      <c r="H39" s="3" t="s">
        <v>107</v>
      </c>
      <c r="I39" s="3" t="s">
        <v>107</v>
      </c>
      <c r="J39" s="3" t="s">
        <v>108</v>
      </c>
      <c r="K39" s="3">
        <v>98</v>
      </c>
      <c r="L39" s="3" t="s">
        <v>174</v>
      </c>
      <c r="M39" s="3" t="s">
        <v>110</v>
      </c>
      <c r="N39" s="3">
        <v>0.5</v>
      </c>
      <c r="O39" s="3" t="b">
        <v>1</v>
      </c>
      <c r="P39" s="3" t="b">
        <v>1</v>
      </c>
    </row>
    <row r="40" spans="1:16" x14ac:dyDescent="0.25">
      <c r="A40" s="12">
        <v>41705.930555497682</v>
      </c>
      <c r="B40" s="3">
        <f>VLOOKUP($A40,'Inmarsat-march7'!$J$3:$Y$603,2)</f>
        <v>1.24358535</v>
      </c>
      <c r="C40" s="3">
        <f>VLOOKUP($A40,'Inmarsat-march7'!$J$3:$Y$603,3)</f>
        <v>64.478490927999999</v>
      </c>
      <c r="D40" s="10">
        <f>VLOOKUP($A40,'Inmarsat-march7'!$J$3:$Y$603,4)*1000</f>
        <v>35802241.226401001</v>
      </c>
      <c r="E40" s="3" t="s">
        <v>173</v>
      </c>
      <c r="F40" s="10">
        <f t="shared" si="0"/>
        <v>35802241.226401001</v>
      </c>
      <c r="G40" s="10" t="str">
        <f t="shared" si="1"/>
        <v>InmarSat F3&lt;br/&gt;Altitude: 35802241 m&lt;br/&gt;UTC Time: 22:20</v>
      </c>
      <c r="H40" s="3" t="s">
        <v>107</v>
      </c>
      <c r="I40" s="3" t="s">
        <v>107</v>
      </c>
      <c r="J40" s="3" t="s">
        <v>108</v>
      </c>
      <c r="K40" s="3">
        <v>98</v>
      </c>
      <c r="L40" s="3" t="s">
        <v>174</v>
      </c>
      <c r="M40" s="3" t="s">
        <v>110</v>
      </c>
      <c r="N40" s="3">
        <v>0.5</v>
      </c>
      <c r="O40" s="3" t="b">
        <v>1</v>
      </c>
      <c r="P40" s="3" t="b">
        <v>1</v>
      </c>
    </row>
    <row r="41" spans="1:16" x14ac:dyDescent="0.25">
      <c r="A41" s="12">
        <v>41705.937499942127</v>
      </c>
      <c r="B41" s="3">
        <f>VLOOKUP($A41,'Inmarsat-march7'!$J$3:$Y$603,2)</f>
        <v>1.195409505</v>
      </c>
      <c r="C41" s="3">
        <f>VLOOKUP($A41,'Inmarsat-march7'!$J$3:$Y$603,3)</f>
        <v>64.476704674000004</v>
      </c>
      <c r="D41" s="10">
        <f>VLOOKUP($A41,'Inmarsat-march7'!$J$3:$Y$603,4)*1000</f>
        <v>35801579.908891</v>
      </c>
      <c r="E41" s="3" t="s">
        <v>173</v>
      </c>
      <c r="F41" s="10">
        <f t="shared" si="0"/>
        <v>35801579.908891</v>
      </c>
      <c r="G41" s="10" t="str">
        <f t="shared" si="1"/>
        <v>InmarSat F3&lt;br/&gt;Altitude: 35801579 m&lt;br/&gt;UTC Time: 22:30</v>
      </c>
      <c r="H41" s="3" t="s">
        <v>107</v>
      </c>
      <c r="I41" s="3" t="s">
        <v>107</v>
      </c>
      <c r="J41" s="3" t="s">
        <v>108</v>
      </c>
      <c r="K41" s="3">
        <v>98</v>
      </c>
      <c r="L41" s="3" t="s">
        <v>174</v>
      </c>
      <c r="M41" s="3" t="s">
        <v>110</v>
      </c>
      <c r="N41" s="3">
        <v>0.5</v>
      </c>
      <c r="O41" s="3" t="b">
        <v>1</v>
      </c>
      <c r="P41" s="3" t="b">
        <v>1</v>
      </c>
    </row>
    <row r="42" spans="1:16" x14ac:dyDescent="0.25">
      <c r="A42" s="12">
        <v>41705.944444386572</v>
      </c>
      <c r="B42" s="3">
        <f>VLOOKUP($A42,'Inmarsat-march7'!$J$3:$Y$603,2)</f>
        <v>1.1449476249999999</v>
      </c>
      <c r="C42" s="3">
        <f>VLOOKUP($A42,'Inmarsat-march7'!$J$3:$Y$603,3)</f>
        <v>64.474908911</v>
      </c>
      <c r="D42" s="10">
        <f>VLOOKUP($A42,'Inmarsat-march7'!$J$3:$Y$603,4)*1000</f>
        <v>35800887.715124004</v>
      </c>
      <c r="E42" s="3" t="s">
        <v>173</v>
      </c>
      <c r="F42" s="10">
        <f t="shared" si="0"/>
        <v>35800887.715124004</v>
      </c>
      <c r="G42" s="10" t="str">
        <f t="shared" si="1"/>
        <v>InmarSat F3&lt;br/&gt;Altitude: 35800887 m&lt;br/&gt;UTC Time: 22:40</v>
      </c>
      <c r="H42" s="3" t="s">
        <v>107</v>
      </c>
      <c r="I42" s="3" t="s">
        <v>107</v>
      </c>
      <c r="J42" s="3" t="s">
        <v>108</v>
      </c>
      <c r="K42" s="3">
        <v>98</v>
      </c>
      <c r="L42" s="3" t="s">
        <v>174</v>
      </c>
      <c r="M42" s="3" t="s">
        <v>110</v>
      </c>
      <c r="N42" s="3">
        <v>0.5</v>
      </c>
      <c r="O42" s="3" t="b">
        <v>1</v>
      </c>
      <c r="P42" s="3" t="b">
        <v>1</v>
      </c>
    </row>
    <row r="43" spans="1:16" x14ac:dyDescent="0.25">
      <c r="A43" s="12">
        <v>41705.951388831018</v>
      </c>
      <c r="B43" s="3">
        <f>VLOOKUP($A43,'Inmarsat-march7'!$J$3:$Y$603,2)</f>
        <v>1.0922958760000001</v>
      </c>
      <c r="C43" s="3">
        <f>VLOOKUP($A43,'Inmarsat-march7'!$J$3:$Y$603,3)</f>
        <v>64.473107118000001</v>
      </c>
      <c r="D43" s="10">
        <f>VLOOKUP($A43,'Inmarsat-march7'!$J$3:$Y$603,4)*1000</f>
        <v>35800165.970302999</v>
      </c>
      <c r="E43" s="3" t="s">
        <v>173</v>
      </c>
      <c r="F43" s="10">
        <f t="shared" si="0"/>
        <v>35800165.970302999</v>
      </c>
      <c r="G43" s="10" t="str">
        <f t="shared" si="1"/>
        <v>InmarSat F3&lt;br/&gt;Altitude: 35800165 m&lt;br/&gt;UTC Time: 22:50</v>
      </c>
      <c r="H43" s="3" t="s">
        <v>107</v>
      </c>
      <c r="I43" s="3" t="s">
        <v>107</v>
      </c>
      <c r="J43" s="3" t="s">
        <v>108</v>
      </c>
      <c r="K43" s="3">
        <v>98</v>
      </c>
      <c r="L43" s="3" t="s">
        <v>174</v>
      </c>
      <c r="M43" s="3" t="s">
        <v>110</v>
      </c>
      <c r="N43" s="3">
        <v>0.5</v>
      </c>
      <c r="O43" s="3" t="b">
        <v>1</v>
      </c>
      <c r="P43" s="3" t="b">
        <v>1</v>
      </c>
    </row>
    <row r="44" spans="1:16" x14ac:dyDescent="0.25">
      <c r="A44" s="12">
        <v>41705.958333275463</v>
      </c>
      <c r="B44" s="3">
        <f>VLOOKUP($A44,'Inmarsat-march7'!$J$3:$Y$603,2)</f>
        <v>1.0375546019999999</v>
      </c>
      <c r="C44" s="3">
        <f>VLOOKUP($A44,'Inmarsat-march7'!$J$3:$Y$603,3)</f>
        <v>64.471303465999995</v>
      </c>
      <c r="D44" s="10">
        <f>VLOOKUP($A44,'Inmarsat-march7'!$J$3:$Y$603,4)*1000</f>
        <v>35799416.056187995</v>
      </c>
      <c r="E44" s="3" t="s">
        <v>173</v>
      </c>
      <c r="F44" s="10">
        <f t="shared" si="0"/>
        <v>35799416.056187995</v>
      </c>
      <c r="G44" s="10" t="str">
        <f t="shared" si="1"/>
        <v>InmarSat F3&lt;br/&gt;Altitude: 35799416 m&lt;br/&gt;UTC Time: 23:00</v>
      </c>
      <c r="H44" s="3" t="s">
        <v>107</v>
      </c>
      <c r="I44" s="3" t="s">
        <v>107</v>
      </c>
      <c r="J44" s="3" t="s">
        <v>108</v>
      </c>
      <c r="K44" s="3">
        <v>98</v>
      </c>
      <c r="L44" s="3" t="s">
        <v>174</v>
      </c>
      <c r="M44" s="3" t="s">
        <v>110</v>
      </c>
      <c r="N44" s="3">
        <v>0.5</v>
      </c>
      <c r="O44" s="3" t="b">
        <v>1</v>
      </c>
      <c r="P44" s="3" t="b">
        <v>1</v>
      </c>
    </row>
    <row r="45" spans="1:16" x14ac:dyDescent="0.25">
      <c r="A45" s="12">
        <v>41705.965277719908</v>
      </c>
      <c r="B45" s="3">
        <f>VLOOKUP($A45,'Inmarsat-march7'!$J$3:$Y$603,2)</f>
        <v>0.98082814299999999</v>
      </c>
      <c r="C45" s="3">
        <f>VLOOKUP($A45,'Inmarsat-march7'!$J$3:$Y$603,3)</f>
        <v>64.469501972000003</v>
      </c>
      <c r="D45" s="10">
        <f>VLOOKUP($A45,'Inmarsat-march7'!$J$3:$Y$603,4)*1000</f>
        <v>35798639.408451006</v>
      </c>
      <c r="E45" s="3" t="s">
        <v>173</v>
      </c>
      <c r="F45" s="10">
        <f t="shared" si="0"/>
        <v>35798639.408451006</v>
      </c>
      <c r="G45" s="10" t="str">
        <f t="shared" si="1"/>
        <v>InmarSat F3&lt;br/&gt;Altitude: 35798639 m&lt;br/&gt;UTC Time: 23:10</v>
      </c>
      <c r="H45" s="3" t="s">
        <v>107</v>
      </c>
      <c r="I45" s="3" t="s">
        <v>107</v>
      </c>
      <c r="J45" s="3" t="s">
        <v>108</v>
      </c>
      <c r="K45" s="3">
        <v>98</v>
      </c>
      <c r="L45" s="3" t="s">
        <v>174</v>
      </c>
      <c r="M45" s="3" t="s">
        <v>110</v>
      </c>
      <c r="N45" s="3">
        <v>0.5</v>
      </c>
      <c r="O45" s="3" t="b">
        <v>1</v>
      </c>
      <c r="P45" s="3" t="b">
        <v>1</v>
      </c>
    </row>
    <row r="46" spans="1:16" x14ac:dyDescent="0.25">
      <c r="A46" s="12">
        <v>41705.972222164353</v>
      </c>
      <c r="B46" s="3">
        <f>VLOOKUP($A46,'Inmarsat-march7'!$J$3:$Y$603,2)</f>
        <v>0.92222463399999999</v>
      </c>
      <c r="C46" s="3">
        <f>VLOOKUP($A46,'Inmarsat-march7'!$J$3:$Y$603,3)</f>
        <v>64.467708328000001</v>
      </c>
      <c r="D46" s="10">
        <f>VLOOKUP($A46,'Inmarsat-march7'!$J$3:$Y$603,4)*1000</f>
        <v>35797837.513911001</v>
      </c>
      <c r="E46" s="3" t="s">
        <v>173</v>
      </c>
      <c r="F46" s="10">
        <f t="shared" si="0"/>
        <v>35797837.513911001</v>
      </c>
      <c r="G46" s="10" t="str">
        <f t="shared" si="1"/>
        <v>InmarSat F3&lt;br/&gt;Altitude: 35797837 m&lt;br/&gt;UTC Time: 23:20</v>
      </c>
      <c r="H46" s="3" t="s">
        <v>107</v>
      </c>
      <c r="I46" s="3" t="s">
        <v>107</v>
      </c>
      <c r="J46" s="3" t="s">
        <v>108</v>
      </c>
      <c r="K46" s="3">
        <v>98</v>
      </c>
      <c r="L46" s="3" t="s">
        <v>174</v>
      </c>
      <c r="M46" s="3" t="s">
        <v>110</v>
      </c>
      <c r="N46" s="3">
        <v>0.5</v>
      </c>
      <c r="O46" s="3" t="b">
        <v>1</v>
      </c>
      <c r="P46" s="3" t="b">
        <v>1</v>
      </c>
    </row>
    <row r="47" spans="1:16" x14ac:dyDescent="0.25">
      <c r="A47" s="12">
        <v>41705.979166608799</v>
      </c>
      <c r="B47" s="3">
        <f>VLOOKUP($A47,'Inmarsat-march7'!$J$3:$Y$603,2)</f>
        <v>0.861855802</v>
      </c>
      <c r="C47" s="3">
        <f>VLOOKUP($A47,'Inmarsat-march7'!$J$3:$Y$603,3)</f>
        <v>64.465927531000006</v>
      </c>
      <c r="D47" s="10">
        <f>VLOOKUP($A47,'Inmarsat-march7'!$J$3:$Y$603,4)*1000</f>
        <v>35797011.907681003</v>
      </c>
      <c r="E47" s="3" t="s">
        <v>173</v>
      </c>
      <c r="F47" s="10">
        <f t="shared" si="0"/>
        <v>35797011.907681003</v>
      </c>
      <c r="G47" s="10" t="str">
        <f t="shared" si="1"/>
        <v>InmarSat F3&lt;br/&gt;Altitude: 35797011 m&lt;br/&gt;UTC Time: 23:30</v>
      </c>
      <c r="H47" s="3" t="s">
        <v>107</v>
      </c>
      <c r="I47" s="3" t="s">
        <v>107</v>
      </c>
      <c r="J47" s="3" t="s">
        <v>108</v>
      </c>
      <c r="K47" s="3">
        <v>98</v>
      </c>
      <c r="L47" s="3" t="s">
        <v>174</v>
      </c>
      <c r="M47" s="3" t="s">
        <v>110</v>
      </c>
      <c r="N47" s="3">
        <v>0.5</v>
      </c>
      <c r="O47" s="3" t="b">
        <v>1</v>
      </c>
      <c r="P47" s="3" t="b">
        <v>1</v>
      </c>
    </row>
    <row r="48" spans="1:16" x14ac:dyDescent="0.25">
      <c r="A48" s="12">
        <v>41705.986111053244</v>
      </c>
      <c r="B48" s="3">
        <f>VLOOKUP($A48,'Inmarsat-march7'!$J$3:$Y$603,2)</f>
        <v>0.79983675399999998</v>
      </c>
      <c r="C48" s="3">
        <f>VLOOKUP($A48,'Inmarsat-march7'!$J$3:$Y$603,3)</f>
        <v>64.464165702000003</v>
      </c>
      <c r="D48" s="10">
        <f>VLOOKUP($A48,'Inmarsat-march7'!$J$3:$Y$603,4)*1000</f>
        <v>35796164.170222998</v>
      </c>
      <c r="E48" s="3" t="s">
        <v>173</v>
      </c>
      <c r="F48" s="10">
        <f t="shared" si="0"/>
        <v>35796164.170222998</v>
      </c>
      <c r="G48" s="10" t="str">
        <f t="shared" si="1"/>
        <v>InmarSat F3&lt;br/&gt;Altitude: 35796164 m&lt;br/&gt;UTC Time: 23:40</v>
      </c>
      <c r="H48" s="3" t="s">
        <v>107</v>
      </c>
      <c r="I48" s="3" t="s">
        <v>107</v>
      </c>
      <c r="J48" s="3" t="s">
        <v>108</v>
      </c>
      <c r="K48" s="3">
        <v>98</v>
      </c>
      <c r="L48" s="3" t="s">
        <v>174</v>
      </c>
      <c r="M48" s="3" t="s">
        <v>110</v>
      </c>
      <c r="N48" s="3">
        <v>0.5</v>
      </c>
      <c r="O48" s="3" t="b">
        <v>1</v>
      </c>
      <c r="P48" s="3" t="b">
        <v>1</v>
      </c>
    </row>
    <row r="49" spans="1:16" x14ac:dyDescent="0.25">
      <c r="A49" s="12">
        <v>41705.993055497682</v>
      </c>
      <c r="B49" s="3">
        <f>VLOOKUP($A49,'Inmarsat-march7'!$J$3:$Y$603,2)</f>
        <v>0.73628576099999998</v>
      </c>
      <c r="C49" s="3">
        <f>VLOOKUP($A49,'Inmarsat-march7'!$J$3:$Y$603,3)</f>
        <v>64.462429220000004</v>
      </c>
      <c r="D49" s="10">
        <f>VLOOKUP($A49,'Inmarsat-march7'!$J$3:$Y$603,4)*1000</f>
        <v>35795295.924311005</v>
      </c>
      <c r="E49" s="3" t="s">
        <v>173</v>
      </c>
      <c r="F49" s="10">
        <f t="shared" si="0"/>
        <v>35795295.924311005</v>
      </c>
      <c r="G49" s="10" t="str">
        <f t="shared" si="1"/>
        <v>InmarSat F3&lt;br/&gt;Altitude: 35795295 m&lt;br/&gt;UTC Time: 23:50</v>
      </c>
      <c r="H49" s="3" t="s">
        <v>107</v>
      </c>
      <c r="I49" s="3" t="s">
        <v>107</v>
      </c>
      <c r="J49" s="3" t="s">
        <v>108</v>
      </c>
      <c r="K49" s="3">
        <v>98</v>
      </c>
      <c r="L49" s="3" t="s">
        <v>174</v>
      </c>
      <c r="M49" s="3" t="s">
        <v>110</v>
      </c>
      <c r="N49" s="3">
        <v>0.5</v>
      </c>
      <c r="O49" s="3" t="b">
        <v>1</v>
      </c>
      <c r="P49" s="3" t="b">
        <v>1</v>
      </c>
    </row>
    <row r="50" spans="1:16" x14ac:dyDescent="0.25">
      <c r="A50" s="12">
        <v>41705.999999942127</v>
      </c>
      <c r="B50" s="3">
        <f>VLOOKUP($A50,'Inmarsat-march7'!$J$3:$Y$603,2)</f>
        <v>0.67132403100000004</v>
      </c>
      <c r="C50" s="3">
        <f>VLOOKUP($A50,'Inmarsat-march7'!$J$3:$Y$603,3)</f>
        <v>64.460724854999995</v>
      </c>
      <c r="D50" s="10">
        <f>VLOOKUP($A50,'Inmarsat-march7'!$J$3:$Y$603,4)*1000</f>
        <v>35794408.831918001</v>
      </c>
      <c r="E50" s="3" t="s">
        <v>173</v>
      </c>
      <c r="F50" s="10">
        <f t="shared" si="0"/>
        <v>35794408.831918001</v>
      </c>
      <c r="G50" s="10" t="str">
        <f t="shared" si="1"/>
        <v>InmarSat F3&lt;br/&gt;Altitude: 35794408 m&lt;br/&gt;UTC Time: 00:00</v>
      </c>
      <c r="H50" s="3" t="s">
        <v>107</v>
      </c>
      <c r="I50" s="3" t="s">
        <v>107</v>
      </c>
      <c r="J50" s="3" t="s">
        <v>108</v>
      </c>
      <c r="K50" s="3">
        <v>98</v>
      </c>
      <c r="L50" s="3" t="s">
        <v>174</v>
      </c>
      <c r="M50" s="3" t="s">
        <v>110</v>
      </c>
      <c r="N50" s="3">
        <v>0.5</v>
      </c>
      <c r="O50" s="3" t="b">
        <v>1</v>
      </c>
      <c r="P50" s="3" t="b">
        <v>1</v>
      </c>
    </row>
    <row r="51" spans="1:16" x14ac:dyDescent="0.25">
      <c r="A51" s="12">
        <v>41706.006944386572</v>
      </c>
      <c r="B51" s="3">
        <f>VLOOKUP($A51,'Inmarsat-march7'!$J$3:$Y$603,2)</f>
        <v>0.60507548499999997</v>
      </c>
      <c r="C51" s="3">
        <f>VLOOKUP($A51,'Inmarsat-march7'!$J$3:$Y$603,3)</f>
        <v>64.459059729000003</v>
      </c>
      <c r="D51" s="10">
        <f>VLOOKUP($A51,'Inmarsat-march7'!$J$3:$Y$603,4)*1000</f>
        <v>35793504.591024995</v>
      </c>
      <c r="E51" s="3" t="s">
        <v>173</v>
      </c>
      <c r="F51" s="10">
        <f t="shared" si="0"/>
        <v>35793504.591024995</v>
      </c>
      <c r="G51" s="10" t="str">
        <f t="shared" si="1"/>
        <v>InmarSat F3&lt;br/&gt;Altitude: 35793504 m&lt;br/&gt;UTC Time: 00:10</v>
      </c>
      <c r="H51" s="3" t="s">
        <v>107</v>
      </c>
      <c r="I51" s="3" t="s">
        <v>107</v>
      </c>
      <c r="J51" s="3" t="s">
        <v>108</v>
      </c>
      <c r="K51" s="3">
        <v>98</v>
      </c>
      <c r="L51" s="3" t="s">
        <v>174</v>
      </c>
      <c r="M51" s="3" t="s">
        <v>110</v>
      </c>
      <c r="N51" s="3">
        <v>0.5</v>
      </c>
      <c r="O51" s="3" t="b">
        <v>1</v>
      </c>
      <c r="P51" s="3" t="b">
        <v>1</v>
      </c>
    </row>
    <row r="52" spans="1:16" x14ac:dyDescent="0.25">
      <c r="A52" s="12">
        <v>41706.013888831018</v>
      </c>
      <c r="B52" s="3">
        <f>VLOOKUP($A52,'Inmarsat-march7'!$J$3:$Y$603,2)</f>
        <v>0.53766652000000004</v>
      </c>
      <c r="C52" s="3">
        <f>VLOOKUP($A52,'Inmarsat-march7'!$J$3:$Y$603,3)</f>
        <v>64.457441274000004</v>
      </c>
      <c r="D52" s="10">
        <f>VLOOKUP($A52,'Inmarsat-march7'!$J$3:$Y$603,4)*1000</f>
        <v>35792584.932366997</v>
      </c>
      <c r="E52" s="3" t="s">
        <v>173</v>
      </c>
      <c r="F52" s="10">
        <f t="shared" si="0"/>
        <v>35792584.932366997</v>
      </c>
      <c r="G52" s="10" t="str">
        <f t="shared" si="1"/>
        <v>InmarSat F3&lt;br/&gt;Altitude: 35792584 m&lt;br/&gt;UTC Time: 00:20</v>
      </c>
      <c r="H52" s="3" t="s">
        <v>107</v>
      </c>
      <c r="I52" s="3" t="s">
        <v>107</v>
      </c>
      <c r="J52" s="3" t="s">
        <v>108</v>
      </c>
      <c r="K52" s="3">
        <v>98</v>
      </c>
      <c r="L52" s="3" t="s">
        <v>174</v>
      </c>
      <c r="M52" s="3" t="s">
        <v>110</v>
      </c>
      <c r="N52" s="3">
        <v>0.5</v>
      </c>
      <c r="O52" s="3" t="b">
        <v>1</v>
      </c>
      <c r="P52" s="3" t="b">
        <v>1</v>
      </c>
    </row>
    <row r="53" spans="1:16" x14ac:dyDescent="0.25">
      <c r="A53" s="12">
        <v>41706.020833275463</v>
      </c>
      <c r="B53" s="3">
        <f>VLOOKUP($A53,'Inmarsat-march7'!$J$3:$Y$603,2)</f>
        <v>0.46922576900000001</v>
      </c>
      <c r="C53" s="3">
        <f>VLOOKUP($A53,'Inmarsat-march7'!$J$3:$Y$603,3)</f>
        <v>64.455877356000002</v>
      </c>
      <c r="D53" s="10">
        <f>VLOOKUP($A53,'Inmarsat-march7'!$J$3:$Y$603,4)*1000</f>
        <v>35791651.616108</v>
      </c>
      <c r="E53" s="3" t="s">
        <v>173</v>
      </c>
      <c r="F53" s="10">
        <f t="shared" si="0"/>
        <v>35791651.616108</v>
      </c>
      <c r="G53" s="10" t="str">
        <f t="shared" si="1"/>
        <v>InmarSat F3&lt;br/&gt;Altitude: 35791651 m&lt;br/&gt;UTC Time: 00:30</v>
      </c>
      <c r="H53" s="3" t="s">
        <v>107</v>
      </c>
      <c r="I53" s="3" t="s">
        <v>107</v>
      </c>
      <c r="J53" s="3" t="s">
        <v>108</v>
      </c>
      <c r="K53" s="3">
        <v>98</v>
      </c>
      <c r="L53" s="3" t="s">
        <v>174</v>
      </c>
      <c r="M53" s="3" t="s">
        <v>110</v>
      </c>
      <c r="N53" s="3">
        <v>0.5</v>
      </c>
      <c r="O53" s="3" t="b">
        <v>1</v>
      </c>
      <c r="P53" s="3" t="b">
        <v>1</v>
      </c>
    </row>
    <row r="54" spans="1:16" x14ac:dyDescent="0.25">
      <c r="A54" s="12">
        <v>41706.027777719908</v>
      </c>
      <c r="B54" s="3">
        <f>VLOOKUP($A54,'Inmarsat-march7'!$J$3:$Y$603,2)</f>
        <v>0.39988386100000001</v>
      </c>
      <c r="C54" s="3">
        <f>VLOOKUP($A54,'Inmarsat-march7'!$J$3:$Y$603,3)</f>
        <v>64.454375385000006</v>
      </c>
      <c r="D54" s="10">
        <f>VLOOKUP($A54,'Inmarsat-march7'!$J$3:$Y$603,4)*1000</f>
        <v>35790706.428470999</v>
      </c>
      <c r="E54" s="3" t="s">
        <v>173</v>
      </c>
      <c r="F54" s="10">
        <f t="shared" si="0"/>
        <v>35790706.428470999</v>
      </c>
      <c r="G54" s="10" t="str">
        <f t="shared" si="1"/>
        <v>InmarSat F3&lt;br/&gt;Altitude: 35790706 m&lt;br/&gt;UTC Time: 00:40</v>
      </c>
      <c r="H54" s="3" t="s">
        <v>107</v>
      </c>
      <c r="I54" s="3" t="s">
        <v>107</v>
      </c>
      <c r="J54" s="3" t="s">
        <v>108</v>
      </c>
      <c r="K54" s="3">
        <v>98</v>
      </c>
      <c r="L54" s="3" t="s">
        <v>174</v>
      </c>
      <c r="M54" s="3" t="s">
        <v>110</v>
      </c>
      <c r="N54" s="3">
        <v>0.5</v>
      </c>
      <c r="O54" s="3" t="b">
        <v>1</v>
      </c>
      <c r="P54" s="3" t="b">
        <v>1</v>
      </c>
    </row>
    <row r="55" spans="1:16" x14ac:dyDescent="0.25">
      <c r="A55" s="12">
        <v>41706.034722164353</v>
      </c>
      <c r="B55" s="3">
        <f>VLOOKUP($A55,'Inmarsat-march7'!$J$3:$Y$603,2)</f>
        <v>0.32977317499999997</v>
      </c>
      <c r="C55" s="3">
        <f>VLOOKUP($A55,'Inmarsat-march7'!$J$3:$Y$603,3)</f>
        <v>64.452944110999994</v>
      </c>
      <c r="D55" s="10">
        <f>VLOOKUP($A55,'Inmarsat-march7'!$J$3:$Y$603,4)*1000</f>
        <v>35789751.178307995</v>
      </c>
      <c r="E55" s="3" t="s">
        <v>173</v>
      </c>
      <c r="F55" s="10">
        <f t="shared" si="0"/>
        <v>35789751.178307995</v>
      </c>
      <c r="G55" s="10" t="str">
        <f t="shared" si="1"/>
        <v>InmarSat F3&lt;br/&gt;Altitude: 35789751 m&lt;br/&gt;UTC Time: 00:50</v>
      </c>
      <c r="H55" s="3" t="s">
        <v>107</v>
      </c>
      <c r="I55" s="3" t="s">
        <v>107</v>
      </c>
      <c r="J55" s="3" t="s">
        <v>108</v>
      </c>
      <c r="K55" s="3">
        <v>98</v>
      </c>
      <c r="L55" s="3" t="s">
        <v>174</v>
      </c>
      <c r="M55" s="3" t="s">
        <v>110</v>
      </c>
      <c r="N55" s="3">
        <v>0.5</v>
      </c>
      <c r="O55" s="3" t="b">
        <v>1</v>
      </c>
      <c r="P55" s="3" t="b">
        <v>1</v>
      </c>
    </row>
    <row r="56" spans="1:16" x14ac:dyDescent="0.25">
      <c r="A56" s="12">
        <v>41706.041666608799</v>
      </c>
      <c r="B56" s="3">
        <f>VLOOKUP($A56,'Inmarsat-march7'!$J$3:$Y$603,2)</f>
        <v>0.25902758300000001</v>
      </c>
      <c r="C56" s="3">
        <f>VLOOKUP($A56,'Inmarsat-march7'!$J$3:$Y$603,3)</f>
        <v>64.451591222000005</v>
      </c>
      <c r="D56" s="10">
        <f>VLOOKUP($A56,'Inmarsat-march7'!$J$3:$Y$603,4)*1000</f>
        <v>35788787.693636999</v>
      </c>
      <c r="E56" s="3" t="s">
        <v>173</v>
      </c>
      <c r="F56" s="10">
        <f t="shared" si="0"/>
        <v>35788787.693636999</v>
      </c>
      <c r="G56" s="10" t="str">
        <f t="shared" si="1"/>
        <v>InmarSat F3&lt;br/&gt;Altitude: 35788787 m&lt;br/&gt;UTC Time: 01:00</v>
      </c>
      <c r="H56" s="3" t="s">
        <v>107</v>
      </c>
      <c r="I56" s="3" t="s">
        <v>107</v>
      </c>
      <c r="J56" s="3" t="s">
        <v>108</v>
      </c>
      <c r="K56" s="3">
        <v>98</v>
      </c>
      <c r="L56" s="3" t="s">
        <v>174</v>
      </c>
      <c r="M56" s="3" t="s">
        <v>110</v>
      </c>
      <c r="N56" s="3">
        <v>0.5</v>
      </c>
      <c r="O56" s="3" t="b">
        <v>1</v>
      </c>
      <c r="P56" s="3" t="b">
        <v>1</v>
      </c>
    </row>
    <row r="57" spans="1:16" x14ac:dyDescent="0.25">
      <c r="A57" s="12">
        <v>41706.048611053244</v>
      </c>
      <c r="B57" s="3">
        <f>VLOOKUP($A57,'Inmarsat-march7'!$J$3:$Y$603,2)</f>
        <v>0.18778220500000001</v>
      </c>
      <c r="C57" s="3">
        <f>VLOOKUP($A57,'Inmarsat-march7'!$J$3:$Y$603,3)</f>
        <v>64.450325126999999</v>
      </c>
      <c r="D57" s="10">
        <f>VLOOKUP($A57,'Inmarsat-march7'!$J$3:$Y$603,4)*1000</f>
        <v>35787817.818135999</v>
      </c>
      <c r="E57" s="3" t="s">
        <v>173</v>
      </c>
      <c r="F57" s="10">
        <f t="shared" si="0"/>
        <v>35787817.818135999</v>
      </c>
      <c r="G57" s="10" t="str">
        <f t="shared" si="1"/>
        <v>InmarSat F3&lt;br/&gt;Altitude: 35787817 m&lt;br/&gt;UTC Time: 01:10</v>
      </c>
      <c r="H57" s="3" t="s">
        <v>107</v>
      </c>
      <c r="I57" s="3" t="s">
        <v>107</v>
      </c>
      <c r="J57" s="3" t="s">
        <v>108</v>
      </c>
      <c r="K57" s="3">
        <v>98</v>
      </c>
      <c r="L57" s="3" t="s">
        <v>174</v>
      </c>
      <c r="M57" s="3" t="s">
        <v>110</v>
      </c>
      <c r="N57" s="3">
        <v>2</v>
      </c>
      <c r="O57" s="3" t="b">
        <v>1</v>
      </c>
      <c r="P57" s="3" t="b">
        <v>1</v>
      </c>
    </row>
    <row r="58" spans="1:16" x14ac:dyDescent="0.25">
      <c r="A58" s="12">
        <v>41706.055555497682</v>
      </c>
      <c r="B58" s="3">
        <f>VLOOKUP($A58,'Inmarsat-march7'!$J$3:$Y$603,2)</f>
        <v>0.116173148</v>
      </c>
      <c r="C58" s="3">
        <f>VLOOKUP($A58,'Inmarsat-march7'!$J$3:$Y$603,3)</f>
        <v>64.449154066999995</v>
      </c>
      <c r="D58" s="10">
        <f>VLOOKUP($A58,'Inmarsat-march7'!$J$3:$Y$603,4)*1000</f>
        <v>35786843.407610998</v>
      </c>
      <c r="E58" s="3" t="s">
        <v>173</v>
      </c>
      <c r="F58" s="10">
        <f t="shared" si="0"/>
        <v>35786843.407610998</v>
      </c>
      <c r="G58" s="10" t="str">
        <f t="shared" si="1"/>
        <v>InmarSat F3&lt;br/&gt;Altitude: 35786843 m&lt;br/&gt;UTC Time: 01:20</v>
      </c>
      <c r="H58" s="3" t="s">
        <v>107</v>
      </c>
      <c r="I58" s="3" t="s">
        <v>107</v>
      </c>
      <c r="J58" s="3" t="s">
        <v>108</v>
      </c>
      <c r="K58" s="3">
        <v>98</v>
      </c>
      <c r="L58" s="3" t="s">
        <v>174</v>
      </c>
      <c r="M58" s="3" t="s">
        <v>110</v>
      </c>
      <c r="N58" s="3">
        <v>0.5</v>
      </c>
      <c r="O58" s="3" t="b">
        <v>1</v>
      </c>
      <c r="P58" s="3" t="b">
        <v>1</v>
      </c>
    </row>
    <row r="59" spans="1:16" x14ac:dyDescent="0.25">
      <c r="A59" s="12">
        <v>41706.062499942127</v>
      </c>
      <c r="B59" s="3">
        <f>VLOOKUP($A59,'Inmarsat-march7'!$J$3:$Y$603,2)</f>
        <v>4.4337251000000001E-2</v>
      </c>
      <c r="C59" s="3">
        <f>VLOOKUP($A59,'Inmarsat-march7'!$J$3:$Y$603,3)</f>
        <v>64.448086223999994</v>
      </c>
      <c r="D59" s="10">
        <f>VLOOKUP($A59,'Inmarsat-march7'!$J$3:$Y$603,4)*1000</f>
        <v>35785866.326443002</v>
      </c>
      <c r="E59" s="3" t="s">
        <v>173</v>
      </c>
      <c r="F59" s="10">
        <f t="shared" si="0"/>
        <v>35785866.326443002</v>
      </c>
      <c r="G59" s="10" t="str">
        <f t="shared" si="1"/>
        <v>InmarSat F3&lt;br/&gt;Altitude: 35785866 m&lt;br/&gt;UTC Time: 01:30</v>
      </c>
      <c r="H59" s="3" t="s">
        <v>107</v>
      </c>
      <c r="I59" s="3" t="s">
        <v>107</v>
      </c>
      <c r="J59" s="3" t="s">
        <v>108</v>
      </c>
      <c r="K59" s="3">
        <v>98</v>
      </c>
      <c r="L59" s="3" t="s">
        <v>174</v>
      </c>
      <c r="M59" s="3" t="s">
        <v>110</v>
      </c>
      <c r="N59" s="3">
        <v>0.5</v>
      </c>
      <c r="O59" s="3" t="b">
        <v>1</v>
      </c>
      <c r="P59" s="3" t="b">
        <v>1</v>
      </c>
    </row>
    <row r="60" spans="1:16" x14ac:dyDescent="0.25">
      <c r="A60" s="12">
        <v>41706.069444386572</v>
      </c>
      <c r="B60" s="3">
        <f>VLOOKUP($A60,'Inmarsat-march7'!$J$3:$Y$603,2)</f>
        <v>-2.7588178000000001E-2</v>
      </c>
      <c r="C60" s="3">
        <f>VLOOKUP($A60,'Inmarsat-march7'!$J$3:$Y$603,3)</f>
        <v>64.447129650999997</v>
      </c>
      <c r="D60" s="10">
        <f>VLOOKUP($A60,'Inmarsat-march7'!$J$3:$Y$603,4)*1000</f>
        <v>35784888.444013</v>
      </c>
      <c r="E60" s="3" t="s">
        <v>173</v>
      </c>
      <c r="F60" s="10">
        <f t="shared" si="0"/>
        <v>35784888.444013</v>
      </c>
      <c r="G60" s="10" t="str">
        <f t="shared" si="1"/>
        <v>InmarSat F3&lt;br/&gt;Altitude: 35784888 m&lt;br/&gt;UTC Time: 01:40</v>
      </c>
      <c r="H60" s="3" t="s">
        <v>107</v>
      </c>
      <c r="I60" s="3" t="s">
        <v>107</v>
      </c>
      <c r="J60" s="3" t="s">
        <v>108</v>
      </c>
      <c r="K60" s="3">
        <v>98</v>
      </c>
      <c r="L60" s="3" t="s">
        <v>174</v>
      </c>
      <c r="M60" s="3" t="s">
        <v>110</v>
      </c>
      <c r="N60" s="3">
        <v>0.5</v>
      </c>
      <c r="O60" s="3" t="b">
        <v>1</v>
      </c>
      <c r="P60" s="3" t="b">
        <v>1</v>
      </c>
    </row>
    <row r="61" spans="1:16" x14ac:dyDescent="0.25">
      <c r="A61" s="12">
        <v>41706.076388831018</v>
      </c>
      <c r="B61" s="3">
        <f>VLOOKUP($A61,'Inmarsat-march7'!$J$3:$Y$603,2)</f>
        <v>-9.9465617000000006E-2</v>
      </c>
      <c r="C61" s="3">
        <f>VLOOKUP($A61,'Inmarsat-march7'!$J$3:$Y$603,3)</f>
        <v>64.446292224000004</v>
      </c>
      <c r="D61" s="10">
        <f>VLOOKUP($A61,'Inmarsat-march7'!$J$3:$Y$603,4)*1000</f>
        <v>35783911.631128997</v>
      </c>
      <c r="E61" s="3" t="s">
        <v>173</v>
      </c>
      <c r="F61" s="10">
        <f t="shared" si="0"/>
        <v>35783911.631128997</v>
      </c>
      <c r="G61" s="10" t="str">
        <f t="shared" si="1"/>
        <v>InmarSat F3&lt;br/&gt;Altitude: 35783911 m&lt;br/&gt;UTC Time: 01:50</v>
      </c>
      <c r="H61" s="3" t="s">
        <v>107</v>
      </c>
      <c r="I61" s="3" t="s">
        <v>107</v>
      </c>
      <c r="J61" s="3" t="s">
        <v>108</v>
      </c>
      <c r="K61" s="3">
        <v>98</v>
      </c>
      <c r="L61" s="3" t="s">
        <v>174</v>
      </c>
      <c r="M61" s="3" t="s">
        <v>110</v>
      </c>
      <c r="N61" s="3">
        <v>0.5</v>
      </c>
      <c r="O61" s="3" t="b">
        <v>1</v>
      </c>
      <c r="P61" s="3" t="b">
        <v>1</v>
      </c>
    </row>
    <row r="62" spans="1:16" x14ac:dyDescent="0.25">
      <c r="A62" s="12">
        <v>41706.083333275463</v>
      </c>
      <c r="B62" s="3">
        <f>VLOOKUP($A62,'Inmarsat-march7'!$J$3:$Y$603,2)</f>
        <v>-0.171157596</v>
      </c>
      <c r="C62" s="3">
        <f>VLOOKUP($A62,'Inmarsat-march7'!$J$3:$Y$603,3)</f>
        <v>64.445581742000002</v>
      </c>
      <c r="D62" s="10">
        <f>VLOOKUP($A62,'Inmarsat-march7'!$J$3:$Y$603,4)*1000</f>
        <v>35782937.756439</v>
      </c>
      <c r="E62" s="3" t="s">
        <v>173</v>
      </c>
      <c r="F62" s="10">
        <f t="shared" si="0"/>
        <v>35782937.756439</v>
      </c>
      <c r="G62" s="10" t="str">
        <f t="shared" si="1"/>
        <v>InmarSat F3&lt;br/&gt;Altitude: 35782937 m&lt;br/&gt;UTC Time: 02:00</v>
      </c>
      <c r="H62" s="3" t="s">
        <v>107</v>
      </c>
      <c r="I62" s="3" t="s">
        <v>107</v>
      </c>
      <c r="J62" s="3" t="s">
        <v>108</v>
      </c>
      <c r="K62" s="3">
        <v>98</v>
      </c>
      <c r="L62" s="3" t="s">
        <v>174</v>
      </c>
      <c r="M62" s="3" t="s">
        <v>110</v>
      </c>
      <c r="N62" s="3">
        <v>0.5</v>
      </c>
      <c r="O62" s="3" t="b">
        <v>1</v>
      </c>
      <c r="P62" s="3" t="b">
        <v>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3"/>
  <sheetViews>
    <sheetView topLeftCell="A11" workbookViewId="0">
      <selection activeCell="I12" sqref="I12"/>
    </sheetView>
  </sheetViews>
  <sheetFormatPr defaultRowHeight="15" x14ac:dyDescent="0.25"/>
  <cols>
    <col min="1" max="1" width="9.140625" style="24"/>
    <col min="2" max="8" width="9.140625" style="3"/>
    <col min="9" max="9" width="4" style="3" bestFit="1" customWidth="1"/>
    <col min="10" max="10" width="9.140625" style="24"/>
    <col min="11" max="14" width="9.140625" style="3"/>
    <col min="15" max="15" width="11.85546875" style="3" customWidth="1"/>
    <col min="16" max="16384" width="9.140625" style="3"/>
  </cols>
  <sheetData>
    <row r="1" spans="1:25" x14ac:dyDescent="0.25">
      <c r="A1" s="24" t="str">
        <f>Flight1!A1</f>
        <v>Time</v>
      </c>
      <c r="O1" s="3" t="s">
        <v>167</v>
      </c>
    </row>
    <row r="2" spans="1:25" x14ac:dyDescent="0.25">
      <c r="A2" s="24" t="str">
        <f>Flight1!A2</f>
        <v>UTC</v>
      </c>
      <c r="B2" s="3" t="s">
        <v>171</v>
      </c>
      <c r="C2" s="3" t="s">
        <v>172</v>
      </c>
      <c r="D2" s="3" t="str">
        <f>N2</f>
        <v>radius</v>
      </c>
      <c r="E2" s="3" t="s">
        <v>168</v>
      </c>
      <c r="F2" s="3" t="s">
        <v>169</v>
      </c>
      <c r="G2" s="3" t="s">
        <v>170</v>
      </c>
      <c r="I2" s="3" t="s">
        <v>166</v>
      </c>
      <c r="J2" s="24" t="s">
        <v>165</v>
      </c>
      <c r="K2" s="3" t="s">
        <v>171</v>
      </c>
      <c r="L2" s="3" t="s">
        <v>172</v>
      </c>
      <c r="M2" s="3" t="s">
        <v>162</v>
      </c>
      <c r="N2" s="3" t="s">
        <v>161</v>
      </c>
      <c r="O2" s="3" t="s">
        <v>164</v>
      </c>
      <c r="P2" s="3" t="s">
        <v>163</v>
      </c>
      <c r="Q2" s="3" t="s">
        <v>160</v>
      </c>
      <c r="R2" s="3" t="s">
        <v>159</v>
      </c>
      <c r="S2" s="3" t="s">
        <v>158</v>
      </c>
      <c r="T2" s="3" t="s">
        <v>157</v>
      </c>
      <c r="U2" s="3" t="s">
        <v>156</v>
      </c>
      <c r="V2" s="3" t="s">
        <v>155</v>
      </c>
      <c r="W2" s="3" t="s">
        <v>154</v>
      </c>
      <c r="X2" s="3" t="s">
        <v>153</v>
      </c>
      <c r="Y2" s="3" t="s">
        <v>152</v>
      </c>
    </row>
    <row r="3" spans="1:25" x14ac:dyDescent="0.25">
      <c r="A3" s="24">
        <f>Flight1!A3</f>
        <v>41705.6875</v>
      </c>
      <c r="B3" s="3">
        <f>VLOOKUP($A3,$J$3:$N$603,2)</f>
        <v>1.1303434800000001</v>
      </c>
      <c r="C3" s="3">
        <f>VLOOKUP($A3,$J$3:$N$603,3)</f>
        <v>64.536606597000002</v>
      </c>
      <c r="D3" s="3">
        <f>VLOOKUP($A3,$J$3:$N$603,5)</f>
        <v>42179.066885392996</v>
      </c>
      <c r="E3" s="3">
        <f>D3*COS(RADIANS(B3))*COS(RADIANS(C3))</f>
        <v>18130.700544621432</v>
      </c>
      <c r="F3" s="3">
        <f>D3*COS(RADIANS(B3))*SIN(RADIANS(C3))</f>
        <v>38074.388386611085</v>
      </c>
      <c r="G3" s="3">
        <f>D3*SIN(RADIANS(B3))</f>
        <v>832.06374107721081</v>
      </c>
      <c r="I3" s="3">
        <v>0</v>
      </c>
      <c r="J3" s="24">
        <v>41705.666666666664</v>
      </c>
      <c r="K3" s="3">
        <v>0.96457291599999995</v>
      </c>
      <c r="L3" s="3">
        <v>64.542097626</v>
      </c>
      <c r="M3" s="3">
        <v>35798.680281585002</v>
      </c>
      <c r="N3" s="3">
        <v>42176.821331571999</v>
      </c>
      <c r="O3" s="3">
        <v>6.35298048E+16</v>
      </c>
      <c r="P3" s="3">
        <v>-433.26445439999998</v>
      </c>
      <c r="Q3" s="3">
        <v>3.073775667</v>
      </c>
      <c r="R3" s="3">
        <v>88.666326605999998</v>
      </c>
      <c r="S3" s="3">
        <v>-14308.897344929999</v>
      </c>
      <c r="T3" s="3">
        <v>39669.076081970001</v>
      </c>
      <c r="U3" s="3">
        <v>709.29334603999996</v>
      </c>
      <c r="V3" s="3">
        <v>-2.890685001</v>
      </c>
      <c r="W3" s="3">
        <v>-1.042568841</v>
      </c>
      <c r="X3" s="3">
        <v>7.1325227000000005E-2</v>
      </c>
      <c r="Y3" s="3">
        <v>0</v>
      </c>
    </row>
    <row r="4" spans="1:25" x14ac:dyDescent="0.25">
      <c r="A4" s="24">
        <f>Flight1!A4</f>
        <v>41705.695833333331</v>
      </c>
      <c r="B4" s="3">
        <f t="shared" ref="B4:B67" si="0">VLOOKUP($A4,$J$3:$N$603,2)</f>
        <v>1.1913644430000001</v>
      </c>
      <c r="C4" s="3">
        <f t="shared" ref="C4:C67" si="1">VLOOKUP($A4,$J$3:$N$603,3)</f>
        <v>64.534418793</v>
      </c>
      <c r="D4" s="3">
        <f t="shared" ref="D4:D67" si="2">VLOOKUP($A4,$J$3:$N$603,5)</f>
        <v>42179.892681431003</v>
      </c>
      <c r="E4" s="3">
        <f t="shared" ref="E4:E67" si="3">D4*COS(RADIANS(B4))*COS(RADIANS(C4))</f>
        <v>18132.118063070055</v>
      </c>
      <c r="F4" s="3">
        <f t="shared" ref="F4:F67" si="4">D4*COS(RADIANS(B4))*SIN(RADIANS(C4))</f>
        <v>38073.619794628939</v>
      </c>
      <c r="G4" s="3">
        <f t="shared" ref="G4:G67" si="5">D4*SIN(RADIANS(B4))</f>
        <v>876.99310029484786</v>
      </c>
      <c r="I4" s="3">
        <v>1</v>
      </c>
      <c r="J4" s="24">
        <v>41705.667361111111</v>
      </c>
      <c r="K4" s="3">
        <v>0.97038218399999998</v>
      </c>
      <c r="L4" s="3">
        <v>64.541914848999994</v>
      </c>
      <c r="M4" s="3">
        <v>35798.758945811998</v>
      </c>
      <c r="N4" s="3">
        <v>42176.900068884999</v>
      </c>
      <c r="O4" s="3">
        <v>6.352980486E+16</v>
      </c>
      <c r="P4" s="3">
        <v>-432.26445439999998</v>
      </c>
      <c r="Q4" s="3">
        <v>3.0737699360000001</v>
      </c>
      <c r="R4" s="3">
        <v>88.670524044000004</v>
      </c>
      <c r="S4" s="3">
        <v>-14482.19873229</v>
      </c>
      <c r="T4" s="3">
        <v>39606.143592319997</v>
      </c>
      <c r="U4" s="3">
        <v>713.56608505999998</v>
      </c>
      <c r="V4" s="3">
        <v>-2.8860961239999998</v>
      </c>
      <c r="W4" s="3">
        <v>-1.0552041409999999</v>
      </c>
      <c r="X4" s="3">
        <v>7.1098546999999998E-2</v>
      </c>
      <c r="Y4" s="3">
        <v>0</v>
      </c>
    </row>
    <row r="5" spans="1:25" x14ac:dyDescent="0.25">
      <c r="A5" s="24">
        <f>Flight1!A5</f>
        <v>41705.696527777778</v>
      </c>
      <c r="B5" s="3">
        <f t="shared" si="0"/>
        <v>1.19630383</v>
      </c>
      <c r="C5" s="3">
        <f t="shared" si="1"/>
        <v>64.534237083999997</v>
      </c>
      <c r="D5" s="3">
        <f t="shared" si="2"/>
        <v>42179.959502509002</v>
      </c>
      <c r="E5" s="3">
        <f t="shared" si="3"/>
        <v>18132.234960245332</v>
      </c>
      <c r="F5" s="3">
        <f t="shared" si="4"/>
        <v>38073.554205359156</v>
      </c>
      <c r="G5" s="3">
        <f t="shared" si="5"/>
        <v>880.6299741291549</v>
      </c>
      <c r="I5" s="3">
        <v>2</v>
      </c>
      <c r="J5" s="24">
        <v>41705.668055555558</v>
      </c>
      <c r="K5" s="3">
        <v>0.97617290199999995</v>
      </c>
      <c r="L5" s="3">
        <v>64.541732164999999</v>
      </c>
      <c r="M5" s="3">
        <v>35798.837355631003</v>
      </c>
      <c r="N5" s="3">
        <v>42176.978551995002</v>
      </c>
      <c r="O5" s="3">
        <v>6.352980492E+16</v>
      </c>
      <c r="P5" s="3">
        <v>-431.26445439999998</v>
      </c>
      <c r="Q5" s="3">
        <v>3.073764224</v>
      </c>
      <c r="R5" s="3">
        <v>88.674746432999996</v>
      </c>
      <c r="S5" s="3">
        <v>-14655.223134690001</v>
      </c>
      <c r="T5" s="3">
        <v>39542.453601150002</v>
      </c>
      <c r="U5" s="3">
        <v>717.82518954</v>
      </c>
      <c r="V5" s="3">
        <v>-2.8814520739999998</v>
      </c>
      <c r="W5" s="3">
        <v>-1.0678191889999999</v>
      </c>
      <c r="X5" s="3">
        <v>7.0870507999999999E-2</v>
      </c>
      <c r="Y5" s="3">
        <v>0</v>
      </c>
    </row>
    <row r="6" spans="1:25" x14ac:dyDescent="0.25">
      <c r="A6" s="24">
        <f>Flight1!A6</f>
        <v>41705.697222222225</v>
      </c>
      <c r="B6" s="3">
        <f t="shared" si="0"/>
        <v>1.201220357</v>
      </c>
      <c r="C6" s="3">
        <f t="shared" si="1"/>
        <v>64.534055483000003</v>
      </c>
      <c r="D6" s="3">
        <f t="shared" si="2"/>
        <v>42180.026010549002</v>
      </c>
      <c r="E6" s="3">
        <f t="shared" si="3"/>
        <v>18132.351667686231</v>
      </c>
      <c r="F6" s="3">
        <f t="shared" si="4"/>
        <v>38073.48840269728</v>
      </c>
      <c r="G6" s="3">
        <f t="shared" si="5"/>
        <v>884.25002099079325</v>
      </c>
      <c r="I6" s="3">
        <v>3</v>
      </c>
      <c r="J6" s="24">
        <v>41705.668749999997</v>
      </c>
      <c r="K6" s="3">
        <v>0.98194496099999995</v>
      </c>
      <c r="L6" s="3">
        <v>64.541549410000002</v>
      </c>
      <c r="M6" s="3">
        <v>35798.915509541002</v>
      </c>
      <c r="N6" s="3">
        <v>42177.056779391998</v>
      </c>
      <c r="O6" s="3">
        <v>6.352980498E+16</v>
      </c>
      <c r="P6" s="3">
        <v>-430.26445439999998</v>
      </c>
      <c r="Q6" s="3">
        <v>3.0737585300000001</v>
      </c>
      <c r="R6" s="3">
        <v>88.678997186999993</v>
      </c>
      <c r="S6" s="3">
        <v>-14827.967244449999</v>
      </c>
      <c r="T6" s="3">
        <v>39478.007330799999</v>
      </c>
      <c r="U6" s="3">
        <v>722.07057809000003</v>
      </c>
      <c r="V6" s="3">
        <v>-2.8767529390000002</v>
      </c>
      <c r="W6" s="3">
        <v>-1.0804137439999999</v>
      </c>
      <c r="X6" s="3">
        <v>7.0641115000000004E-2</v>
      </c>
      <c r="Y6" s="3">
        <v>0</v>
      </c>
    </row>
    <row r="7" spans="1:25" x14ac:dyDescent="0.25">
      <c r="A7" s="24">
        <f>Flight1!A7</f>
        <v>41705.697222222225</v>
      </c>
      <c r="B7" s="3">
        <f t="shared" si="0"/>
        <v>1.201220357</v>
      </c>
      <c r="C7" s="3">
        <f t="shared" si="1"/>
        <v>64.534055483000003</v>
      </c>
      <c r="D7" s="3">
        <f t="shared" si="2"/>
        <v>42180.026010549002</v>
      </c>
      <c r="E7" s="3">
        <f t="shared" si="3"/>
        <v>18132.351667686231</v>
      </c>
      <c r="F7" s="3">
        <f t="shared" si="4"/>
        <v>38073.48840269728</v>
      </c>
      <c r="G7" s="3">
        <f t="shared" si="5"/>
        <v>884.25002099079325</v>
      </c>
      <c r="I7" s="3">
        <v>4</v>
      </c>
      <c r="J7" s="24">
        <v>41705.669444444444</v>
      </c>
      <c r="K7" s="3">
        <v>0.98769824900000003</v>
      </c>
      <c r="L7" s="3">
        <v>64.541366592000003</v>
      </c>
      <c r="M7" s="3">
        <v>35798.993406043999</v>
      </c>
      <c r="N7" s="3">
        <v>42177.134749573001</v>
      </c>
      <c r="O7" s="3">
        <v>6.352980504E+16</v>
      </c>
      <c r="P7" s="3">
        <v>-429.26445439999998</v>
      </c>
      <c r="Q7" s="3">
        <v>3.073752855</v>
      </c>
      <c r="R7" s="3">
        <v>88.683269421999995</v>
      </c>
      <c r="S7" s="3">
        <v>-15000.42775929</v>
      </c>
      <c r="T7" s="3">
        <v>39412.806018030002</v>
      </c>
      <c r="U7" s="3">
        <v>726.30216957000005</v>
      </c>
      <c r="V7" s="3">
        <v>-2.8719988120000002</v>
      </c>
      <c r="W7" s="3">
        <v>-1.0929875659999999</v>
      </c>
      <c r="X7" s="3">
        <v>7.0410371999999999E-2</v>
      </c>
      <c r="Y7" s="3">
        <v>0</v>
      </c>
    </row>
    <row r="8" spans="1:25" x14ac:dyDescent="0.25">
      <c r="A8" s="24">
        <f>Flight1!A8</f>
        <v>41705.697222222225</v>
      </c>
      <c r="B8" s="3">
        <f t="shared" si="0"/>
        <v>1.201220357</v>
      </c>
      <c r="C8" s="3">
        <f t="shared" si="1"/>
        <v>64.534055483000003</v>
      </c>
      <c r="D8" s="3">
        <f t="shared" si="2"/>
        <v>42180.026010549002</v>
      </c>
      <c r="E8" s="3">
        <f t="shared" si="3"/>
        <v>18132.351667686231</v>
      </c>
      <c r="F8" s="3">
        <f t="shared" si="4"/>
        <v>38073.48840269728</v>
      </c>
      <c r="G8" s="3">
        <f t="shared" si="5"/>
        <v>884.25002099079325</v>
      </c>
      <c r="I8" s="3">
        <v>5</v>
      </c>
      <c r="J8" s="24">
        <v>41705.670138888891</v>
      </c>
      <c r="K8" s="3">
        <v>0.99343265800000002</v>
      </c>
      <c r="L8" s="3">
        <v>64.541183713999999</v>
      </c>
      <c r="M8" s="3">
        <v>35799.071043645003</v>
      </c>
      <c r="N8" s="3">
        <v>42177.212461039999</v>
      </c>
      <c r="O8" s="3">
        <v>6.35298051E+16</v>
      </c>
      <c r="P8" s="3">
        <v>-428.26445439999998</v>
      </c>
      <c r="Q8" s="3">
        <v>3.073747199</v>
      </c>
      <c r="R8" s="3">
        <v>88.687565223999997</v>
      </c>
      <c r="S8" s="3">
        <v>-15172.60138237</v>
      </c>
      <c r="T8" s="3">
        <v>39346.85091406</v>
      </c>
      <c r="U8" s="3">
        <v>730.51988312000003</v>
      </c>
      <c r="V8" s="3">
        <v>-2.8671897820000001</v>
      </c>
      <c r="W8" s="3">
        <v>-1.105540414</v>
      </c>
      <c r="X8" s="3">
        <v>7.0178282999999994E-2</v>
      </c>
      <c r="Y8" s="3">
        <v>0</v>
      </c>
    </row>
    <row r="9" spans="1:25" x14ac:dyDescent="0.25">
      <c r="A9" s="24">
        <f>Flight1!A9</f>
        <v>41705.697916666672</v>
      </c>
      <c r="B9" s="3">
        <f t="shared" si="0"/>
        <v>1.206113931</v>
      </c>
      <c r="C9" s="3">
        <f t="shared" si="1"/>
        <v>64.533873993</v>
      </c>
      <c r="D9" s="3">
        <f t="shared" si="2"/>
        <v>42180.092204271001</v>
      </c>
      <c r="E9" s="3">
        <f t="shared" si="3"/>
        <v>18132.468185330101</v>
      </c>
      <c r="F9" s="3">
        <f t="shared" si="4"/>
        <v>38073.422391652937</v>
      </c>
      <c r="G9" s="3">
        <f t="shared" si="5"/>
        <v>887.85317230691248</v>
      </c>
      <c r="I9" s="3">
        <v>6</v>
      </c>
      <c r="J9" s="24">
        <v>41705.67083333333</v>
      </c>
      <c r="K9" s="3">
        <v>0.99914807800000005</v>
      </c>
      <c r="L9" s="3">
        <v>64.541000780000005</v>
      </c>
      <c r="M9" s="3">
        <v>35799.148420856996</v>
      </c>
      <c r="N9" s="3">
        <v>42177.289912298002</v>
      </c>
      <c r="O9" s="3">
        <v>6.352980516E+16</v>
      </c>
      <c r="P9" s="3">
        <v>-427.26445439999998</v>
      </c>
      <c r="Q9" s="3">
        <v>3.0737415619999999</v>
      </c>
      <c r="R9" s="3">
        <v>88.691893827000001</v>
      </c>
      <c r="S9" s="3">
        <v>-15344.48482238</v>
      </c>
      <c r="T9" s="3">
        <v>39280.143284450001</v>
      </c>
      <c r="U9" s="3">
        <v>734.72363814000005</v>
      </c>
      <c r="V9" s="3">
        <v>-2.862325942</v>
      </c>
      <c r="W9" s="3">
        <v>-1.118072049</v>
      </c>
      <c r="X9" s="3">
        <v>6.9944854000000001E-2</v>
      </c>
      <c r="Y9" s="3">
        <v>0</v>
      </c>
    </row>
    <row r="10" spans="1:25" x14ac:dyDescent="0.25">
      <c r="A10" s="24">
        <f>Flight1!A10</f>
        <v>41705.697916666672</v>
      </c>
      <c r="B10" s="3">
        <f t="shared" si="0"/>
        <v>1.206113931</v>
      </c>
      <c r="C10" s="3">
        <f t="shared" si="1"/>
        <v>64.533873993</v>
      </c>
      <c r="D10" s="3">
        <f t="shared" si="2"/>
        <v>42180.092204271001</v>
      </c>
      <c r="E10" s="3">
        <f t="shared" si="3"/>
        <v>18132.468185330101</v>
      </c>
      <c r="F10" s="3">
        <f t="shared" si="4"/>
        <v>38073.422391652937</v>
      </c>
      <c r="G10" s="3">
        <f t="shared" si="5"/>
        <v>887.85317230691248</v>
      </c>
      <c r="I10" s="3">
        <v>7</v>
      </c>
      <c r="J10" s="24">
        <v>41705.671527777777</v>
      </c>
      <c r="K10" s="3">
        <v>1.0048444000000001</v>
      </c>
      <c r="L10" s="3">
        <v>64.540817799999999</v>
      </c>
      <c r="M10" s="3">
        <v>35799.225536195998</v>
      </c>
      <c r="N10" s="3">
        <v>42177.367101859003</v>
      </c>
      <c r="O10" s="3">
        <v>6.352980522E+16</v>
      </c>
      <c r="P10" s="3">
        <v>-426.26445439999998</v>
      </c>
      <c r="Q10" s="3">
        <v>3.0737359440000001</v>
      </c>
      <c r="R10" s="3">
        <v>88.696244254000007</v>
      </c>
      <c r="S10" s="3">
        <v>-15516.07479359</v>
      </c>
      <c r="T10" s="3">
        <v>39212.684409150002</v>
      </c>
      <c r="U10" s="3">
        <v>738.91335429000003</v>
      </c>
      <c r="V10" s="3">
        <v>-2.8574073869999999</v>
      </c>
      <c r="W10" s="3">
        <v>-1.1305822320000001</v>
      </c>
      <c r="X10" s="3">
        <v>6.9710088000000003E-2</v>
      </c>
      <c r="Y10" s="3">
        <v>0</v>
      </c>
    </row>
    <row r="11" spans="1:25" x14ac:dyDescent="0.25">
      <c r="A11" s="24">
        <f>Flight1!A11</f>
        <v>41705.698611111111</v>
      </c>
      <c r="B11" s="3">
        <f t="shared" si="0"/>
        <v>1.2109844569999999</v>
      </c>
      <c r="C11" s="3">
        <f t="shared" si="1"/>
        <v>64.533692447999996</v>
      </c>
      <c r="D11" s="3">
        <f t="shared" si="2"/>
        <v>42180.158082401002</v>
      </c>
      <c r="E11" s="3">
        <f t="shared" si="3"/>
        <v>18132.584625433075</v>
      </c>
      <c r="F11" s="3">
        <f t="shared" si="4"/>
        <v>38073.356123788129</v>
      </c>
      <c r="G11" s="3">
        <f t="shared" si="5"/>
        <v>891.43935803344755</v>
      </c>
      <c r="I11" s="3">
        <v>8</v>
      </c>
      <c r="J11" s="24">
        <v>41705.672222222223</v>
      </c>
      <c r="K11" s="3">
        <v>1.010521515</v>
      </c>
      <c r="L11" s="3">
        <v>64.540634775000001</v>
      </c>
      <c r="M11" s="3">
        <v>35799.302388185002</v>
      </c>
      <c r="N11" s="3">
        <v>42177.444028238002</v>
      </c>
      <c r="O11" s="3">
        <v>6.352980528E+16</v>
      </c>
      <c r="P11" s="3">
        <v>-425.26445439999998</v>
      </c>
      <c r="Q11" s="3">
        <v>3.073730345</v>
      </c>
      <c r="R11" s="3">
        <v>88.700618766999995</v>
      </c>
      <c r="S11" s="3">
        <v>-15687.36801591</v>
      </c>
      <c r="T11" s="3">
        <v>39144.475582439998</v>
      </c>
      <c r="U11" s="3">
        <v>743.08895152000002</v>
      </c>
      <c r="V11" s="3">
        <v>-2.8524342100000002</v>
      </c>
      <c r="W11" s="3">
        <v>-1.1430707229999999</v>
      </c>
      <c r="X11" s="3">
        <v>6.9473989E-2</v>
      </c>
      <c r="Y11" s="3">
        <v>0</v>
      </c>
    </row>
    <row r="12" spans="1:25" x14ac:dyDescent="0.25">
      <c r="A12" s="24">
        <f>Flight1!A12</f>
        <v>41705.699305555558</v>
      </c>
      <c r="B12" s="3">
        <f t="shared" si="0"/>
        <v>1.215831844</v>
      </c>
      <c r="C12" s="3">
        <f t="shared" si="1"/>
        <v>64.533511188999995</v>
      </c>
      <c r="D12" s="3">
        <f t="shared" si="2"/>
        <v>42180.223643671998</v>
      </c>
      <c r="E12" s="3">
        <f t="shared" si="3"/>
        <v>18132.700763324498</v>
      </c>
      <c r="F12" s="3">
        <f t="shared" si="4"/>
        <v>38073.289711069454</v>
      </c>
      <c r="G12" s="3">
        <f t="shared" si="5"/>
        <v>895.00851107125516</v>
      </c>
      <c r="I12" s="3">
        <v>9</v>
      </c>
      <c r="J12" s="24">
        <v>41705.67291666667</v>
      </c>
      <c r="K12" s="3">
        <v>1.016179315</v>
      </c>
      <c r="L12" s="3">
        <v>64.540451711000003</v>
      </c>
      <c r="M12" s="3">
        <v>35799.378975350002</v>
      </c>
      <c r="N12" s="3">
        <v>42177.520689956997</v>
      </c>
      <c r="O12" s="3">
        <v>6.352980534E+16</v>
      </c>
      <c r="P12" s="3">
        <v>-424.26445439999998</v>
      </c>
      <c r="Q12" s="3">
        <v>3.0737247660000002</v>
      </c>
      <c r="R12" s="3">
        <v>88.705016311999998</v>
      </c>
      <c r="S12" s="3">
        <v>-15858.36121497</v>
      </c>
      <c r="T12" s="3">
        <v>39075.518112930004</v>
      </c>
      <c r="U12" s="3">
        <v>747.25035003000005</v>
      </c>
      <c r="V12" s="3">
        <v>-2.8474065070000001</v>
      </c>
      <c r="W12" s="3">
        <v>-1.1555372859999999</v>
      </c>
      <c r="X12" s="3">
        <v>6.9236563000000001E-2</v>
      </c>
      <c r="Y12" s="3">
        <v>0</v>
      </c>
    </row>
    <row r="13" spans="1:25" x14ac:dyDescent="0.25">
      <c r="A13" s="24">
        <f>Flight1!A13</f>
        <v>41705.699305555558</v>
      </c>
      <c r="B13" s="3">
        <f t="shared" si="0"/>
        <v>1.215831844</v>
      </c>
      <c r="C13" s="3">
        <f t="shared" si="1"/>
        <v>64.533511188999995</v>
      </c>
      <c r="D13" s="3">
        <f t="shared" si="2"/>
        <v>42180.223643671998</v>
      </c>
      <c r="E13" s="3">
        <f t="shared" si="3"/>
        <v>18132.700763324498</v>
      </c>
      <c r="F13" s="3">
        <f t="shared" si="4"/>
        <v>38073.289711069454</v>
      </c>
      <c r="G13" s="3">
        <f t="shared" si="5"/>
        <v>895.00851107125516</v>
      </c>
      <c r="I13" s="3">
        <v>10</v>
      </c>
      <c r="J13" s="24">
        <v>41705.673611111109</v>
      </c>
      <c r="K13" s="3">
        <v>1.0218176910000001</v>
      </c>
      <c r="L13" s="3">
        <v>64.540268612999995</v>
      </c>
      <c r="M13" s="3">
        <v>35799.455296223001</v>
      </c>
      <c r="N13" s="3">
        <v>42177.597085542999</v>
      </c>
      <c r="O13" s="3">
        <v>6.35298054E+16</v>
      </c>
      <c r="P13" s="3">
        <v>-423.26445439999998</v>
      </c>
      <c r="Q13" s="3">
        <v>3.0737192059999998</v>
      </c>
      <c r="R13" s="3">
        <v>88.709440900999994</v>
      </c>
      <c r="S13" s="3">
        <v>-16029.051122139999</v>
      </c>
      <c r="T13" s="3">
        <v>39005.813323499999</v>
      </c>
      <c r="U13" s="3">
        <v>751.39747030000001</v>
      </c>
      <c r="V13" s="3">
        <v>-2.8423243739999999</v>
      </c>
      <c r="W13" s="3">
        <v>-1.1679816810000001</v>
      </c>
      <c r="X13" s="3">
        <v>6.8997814000000005E-2</v>
      </c>
      <c r="Y13" s="3">
        <v>0</v>
      </c>
    </row>
    <row r="14" spans="1:25" x14ac:dyDescent="0.25">
      <c r="A14" s="24">
        <f>Flight1!A14</f>
        <v>41705.699305555558</v>
      </c>
      <c r="B14" s="3">
        <f t="shared" si="0"/>
        <v>1.215831844</v>
      </c>
      <c r="C14" s="3">
        <f t="shared" si="1"/>
        <v>64.533511188999995</v>
      </c>
      <c r="D14" s="3">
        <f t="shared" si="2"/>
        <v>42180.223643671998</v>
      </c>
      <c r="E14" s="3">
        <f t="shared" si="3"/>
        <v>18132.700763324498</v>
      </c>
      <c r="F14" s="3">
        <f t="shared" si="4"/>
        <v>38073.289711069454</v>
      </c>
      <c r="G14" s="3">
        <f t="shared" si="5"/>
        <v>895.00851107125516</v>
      </c>
      <c r="I14" s="3">
        <v>11</v>
      </c>
      <c r="J14" s="24">
        <v>41705.674305555556</v>
      </c>
      <c r="K14" s="3">
        <v>1.027436537</v>
      </c>
      <c r="L14" s="3">
        <v>64.540085486999999</v>
      </c>
      <c r="M14" s="3">
        <v>35799.531349340999</v>
      </c>
      <c r="N14" s="3">
        <v>42177.673213524999</v>
      </c>
      <c r="O14" s="3">
        <v>6.352980546E+16</v>
      </c>
      <c r="P14" s="3">
        <v>-422.26445439999998</v>
      </c>
      <c r="Q14" s="3">
        <v>3.0737136650000001</v>
      </c>
      <c r="R14" s="3">
        <v>88.713884794999998</v>
      </c>
      <c r="S14" s="3">
        <v>-16199.43447464</v>
      </c>
      <c r="T14" s="3">
        <v>38935.362551300001</v>
      </c>
      <c r="U14" s="3">
        <v>755.53023308000002</v>
      </c>
      <c r="V14" s="3">
        <v>-2.837187911</v>
      </c>
      <c r="W14" s="3">
        <v>-1.1804036710000001</v>
      </c>
      <c r="X14" s="3">
        <v>6.8757746999999994E-2</v>
      </c>
      <c r="Y14" s="3">
        <v>0</v>
      </c>
    </row>
    <row r="15" spans="1:25" x14ac:dyDescent="0.25">
      <c r="A15" s="24">
        <f>Flight1!A15</f>
        <v>41705.700000000004</v>
      </c>
      <c r="B15" s="3">
        <f t="shared" si="0"/>
        <v>1.2206559990000001</v>
      </c>
      <c r="C15" s="3">
        <f t="shared" si="1"/>
        <v>64.533330050000004</v>
      </c>
      <c r="D15" s="3">
        <f t="shared" si="2"/>
        <v>42180.288886822003</v>
      </c>
      <c r="E15" s="3">
        <f t="shared" si="3"/>
        <v>18132.816711254982</v>
      </c>
      <c r="F15" s="3">
        <f t="shared" si="4"/>
        <v>38073.223105046971</v>
      </c>
      <c r="G15" s="3">
        <f t="shared" si="5"/>
        <v>898.56056284996248</v>
      </c>
      <c r="I15" s="3">
        <v>12</v>
      </c>
      <c r="J15" s="24">
        <v>41705.675000000003</v>
      </c>
      <c r="K15" s="3">
        <v>1.0330357450000001</v>
      </c>
      <c r="L15" s="3">
        <v>64.539902338000005</v>
      </c>
      <c r="M15" s="3">
        <v>35799.607133245998</v>
      </c>
      <c r="N15" s="3">
        <v>42177.749072441002</v>
      </c>
      <c r="O15" s="3">
        <v>6.352980552E+16</v>
      </c>
      <c r="P15" s="3">
        <v>-421.26445439999998</v>
      </c>
      <c r="Q15" s="3">
        <v>3.0737081439999998</v>
      </c>
      <c r="R15" s="3">
        <v>88.718361764999997</v>
      </c>
      <c r="S15" s="3">
        <v>-16369.50801559</v>
      </c>
      <c r="T15" s="3">
        <v>38864.16714772</v>
      </c>
      <c r="U15" s="3">
        <v>759.64855939999995</v>
      </c>
      <c r="V15" s="3">
        <v>-2.8319972139999998</v>
      </c>
      <c r="W15" s="3">
        <v>-1.1928030190000001</v>
      </c>
      <c r="X15" s="3">
        <v>6.8516365999999995E-2</v>
      </c>
      <c r="Y15" s="3">
        <v>0</v>
      </c>
    </row>
    <row r="16" spans="1:25" x14ac:dyDescent="0.25">
      <c r="A16" s="24">
        <f>Flight1!A16</f>
        <v>41705.700694444444</v>
      </c>
      <c r="B16" s="3">
        <f t="shared" si="0"/>
        <v>1.2254568290000001</v>
      </c>
      <c r="C16" s="3">
        <f t="shared" si="1"/>
        <v>64.533149033000001</v>
      </c>
      <c r="D16" s="3">
        <f t="shared" si="2"/>
        <v>42180.353810597</v>
      </c>
      <c r="E16" s="3">
        <f t="shared" si="3"/>
        <v>18132.932469842552</v>
      </c>
      <c r="F16" s="3">
        <f t="shared" si="4"/>
        <v>38073.156310447201</v>
      </c>
      <c r="G16" s="3">
        <f t="shared" si="5"/>
        <v>902.09544480007116</v>
      </c>
      <c r="I16" s="3">
        <v>13</v>
      </c>
      <c r="J16" s="24">
        <v>41705.675694444442</v>
      </c>
      <c r="K16" s="3">
        <v>1.038615208</v>
      </c>
      <c r="L16" s="3">
        <v>64.539719168999994</v>
      </c>
      <c r="M16" s="3">
        <v>35799.682646485002</v>
      </c>
      <c r="N16" s="3">
        <v>42177.824660833001</v>
      </c>
      <c r="O16" s="3">
        <v>6.352980558E+16</v>
      </c>
      <c r="P16" s="3">
        <v>-420.26445439999998</v>
      </c>
      <c r="Q16" s="3">
        <v>3.0737026429999998</v>
      </c>
      <c r="R16" s="3">
        <v>88.722856957000005</v>
      </c>
      <c r="S16" s="3">
        <v>-16539.268494029999</v>
      </c>
      <c r="T16" s="3">
        <v>38792.228478379999</v>
      </c>
      <c r="U16" s="3">
        <v>763.75237056000003</v>
      </c>
      <c r="V16" s="3">
        <v>-2.8267523849999998</v>
      </c>
      <c r="W16" s="3">
        <v>-1.205179489</v>
      </c>
      <c r="X16" s="3">
        <v>6.8273675000000006E-2</v>
      </c>
      <c r="Y16" s="3">
        <v>0</v>
      </c>
    </row>
    <row r="17" spans="1:25" x14ac:dyDescent="0.25">
      <c r="A17" s="24">
        <f>Flight1!A17</f>
        <v>41705.700694444444</v>
      </c>
      <c r="B17" s="3">
        <f t="shared" si="0"/>
        <v>1.2254568290000001</v>
      </c>
      <c r="C17" s="3">
        <f t="shared" si="1"/>
        <v>64.533149033000001</v>
      </c>
      <c r="D17" s="3">
        <f t="shared" si="2"/>
        <v>42180.353810597</v>
      </c>
      <c r="E17" s="3">
        <f t="shared" si="3"/>
        <v>18132.932469842552</v>
      </c>
      <c r="F17" s="3">
        <f t="shared" si="4"/>
        <v>38073.156310447201</v>
      </c>
      <c r="G17" s="3">
        <f t="shared" si="5"/>
        <v>902.09544480007116</v>
      </c>
      <c r="I17" s="3">
        <v>14</v>
      </c>
      <c r="J17" s="24">
        <v>41705.676388888889</v>
      </c>
      <c r="K17" s="3">
        <v>1.0441748209999999</v>
      </c>
      <c r="L17" s="3">
        <v>64.539535986999994</v>
      </c>
      <c r="M17" s="3">
        <v>35799.757887612002</v>
      </c>
      <c r="N17" s="3">
        <v>42177.899977246001</v>
      </c>
      <c r="O17" s="3">
        <v>6.352980564E+16</v>
      </c>
      <c r="P17" s="3">
        <v>-419.26445439999998</v>
      </c>
      <c r="Q17" s="3">
        <v>3.0736971620000002</v>
      </c>
      <c r="R17" s="3">
        <v>88.727379493000001</v>
      </c>
      <c r="S17" s="3">
        <v>-16708.71266506</v>
      </c>
      <c r="T17" s="3">
        <v>38719.547923040001</v>
      </c>
      <c r="U17" s="3">
        <v>767.84158814</v>
      </c>
      <c r="V17" s="3">
        <v>-2.8214535230000002</v>
      </c>
      <c r="W17" s="3">
        <v>-1.2175328439999999</v>
      </c>
      <c r="X17" s="3">
        <v>6.8029679999999995E-2</v>
      </c>
      <c r="Y17" s="3">
        <v>0</v>
      </c>
    </row>
    <row r="18" spans="1:25" x14ac:dyDescent="0.25">
      <c r="A18" s="24">
        <f>Flight1!A18</f>
        <v>41705.701388888891</v>
      </c>
      <c r="B18" s="3">
        <f t="shared" si="0"/>
        <v>1.230234244</v>
      </c>
      <c r="C18" s="3">
        <f t="shared" si="1"/>
        <v>64.532968143000005</v>
      </c>
      <c r="D18" s="3">
        <f t="shared" si="2"/>
        <v>42180.418413746003</v>
      </c>
      <c r="E18" s="3">
        <f t="shared" si="3"/>
        <v>18133.048037693559</v>
      </c>
      <c r="F18" s="3">
        <f t="shared" si="4"/>
        <v>38073.089332907897</v>
      </c>
      <c r="G18" s="3">
        <f t="shared" si="5"/>
        <v>905.61309056090761</v>
      </c>
      <c r="I18" s="3">
        <v>15</v>
      </c>
      <c r="J18" s="24">
        <v>41705.677083333336</v>
      </c>
      <c r="K18" s="3">
        <v>1.049714475</v>
      </c>
      <c r="L18" s="3">
        <v>64.539352628000003</v>
      </c>
      <c r="M18" s="3">
        <v>35799.832855182001</v>
      </c>
      <c r="N18" s="3">
        <v>42177.975020233003</v>
      </c>
      <c r="O18" s="3">
        <v>6.35298057E+16</v>
      </c>
      <c r="P18" s="3">
        <v>-418.26445439999998</v>
      </c>
      <c r="Q18" s="3">
        <v>3.073691701</v>
      </c>
      <c r="R18" s="3">
        <v>88.731923176999999</v>
      </c>
      <c r="S18" s="3">
        <v>-16877.83728983</v>
      </c>
      <c r="T18" s="3">
        <v>38646.126875670001</v>
      </c>
      <c r="U18" s="3">
        <v>771.91613400999995</v>
      </c>
      <c r="V18" s="3">
        <v>-2.8161007310000001</v>
      </c>
      <c r="W18" s="3">
        <v>-1.229862848</v>
      </c>
      <c r="X18" s="3">
        <v>6.7784385000000003E-2</v>
      </c>
      <c r="Y18" s="3">
        <v>0</v>
      </c>
    </row>
    <row r="19" spans="1:25" x14ac:dyDescent="0.25">
      <c r="A19" s="24">
        <f>Flight1!A19</f>
        <v>41705.701388888891</v>
      </c>
      <c r="B19" s="3">
        <f t="shared" si="0"/>
        <v>1.230234244</v>
      </c>
      <c r="C19" s="3">
        <f t="shared" si="1"/>
        <v>64.532968143000005</v>
      </c>
      <c r="D19" s="3">
        <f t="shared" si="2"/>
        <v>42180.418413746003</v>
      </c>
      <c r="E19" s="3">
        <f t="shared" si="3"/>
        <v>18133.048037693559</v>
      </c>
      <c r="F19" s="3">
        <f t="shared" si="4"/>
        <v>38073.089332907897</v>
      </c>
      <c r="G19" s="3">
        <f t="shared" si="5"/>
        <v>905.61309056090761</v>
      </c>
      <c r="I19" s="3">
        <v>16</v>
      </c>
      <c r="J19" s="24">
        <v>41705.677777777775</v>
      </c>
      <c r="K19" s="3">
        <v>1.055234067</v>
      </c>
      <c r="L19" s="3">
        <v>64.539169431999994</v>
      </c>
      <c r="M19" s="3">
        <v>35799.907547759998</v>
      </c>
      <c r="N19" s="3">
        <v>42178.049788351003</v>
      </c>
      <c r="O19" s="3">
        <v>6.352980576E+16</v>
      </c>
      <c r="P19" s="3">
        <v>-417.26445439999998</v>
      </c>
      <c r="Q19" s="3">
        <v>3.0736862600000001</v>
      </c>
      <c r="R19" s="3">
        <v>88.736497416000006</v>
      </c>
      <c r="S19" s="3">
        <v>-17046.639135640002</v>
      </c>
      <c r="T19" s="3">
        <v>38571.966744340003</v>
      </c>
      <c r="U19" s="3">
        <v>775.97593029999996</v>
      </c>
      <c r="V19" s="3">
        <v>-2.8106941110000001</v>
      </c>
      <c r="W19" s="3">
        <v>-1.2421692660000001</v>
      </c>
      <c r="X19" s="3">
        <v>6.7537794999999998E-2</v>
      </c>
      <c r="Y19" s="3">
        <v>0</v>
      </c>
    </row>
    <row r="20" spans="1:25" x14ac:dyDescent="0.25">
      <c r="A20" s="24">
        <f>Flight1!A20</f>
        <v>41705.702083333337</v>
      </c>
      <c r="B20" s="3">
        <f t="shared" si="0"/>
        <v>1.234988151</v>
      </c>
      <c r="C20" s="3">
        <f t="shared" si="1"/>
        <v>64.532787381000006</v>
      </c>
      <c r="D20" s="3">
        <f t="shared" si="2"/>
        <v>42180.482695026003</v>
      </c>
      <c r="E20" s="3">
        <f t="shared" si="3"/>
        <v>18133.163416096802</v>
      </c>
      <c r="F20" s="3">
        <f t="shared" si="4"/>
        <v>38073.022176852013</v>
      </c>
      <c r="G20" s="3">
        <f t="shared" si="5"/>
        <v>909.11343156462419</v>
      </c>
      <c r="I20" s="3">
        <v>17</v>
      </c>
      <c r="J20" s="24">
        <v>41705.678472222222</v>
      </c>
      <c r="K20" s="3">
        <v>1.0607334909999999</v>
      </c>
      <c r="L20" s="3">
        <v>64.538986236</v>
      </c>
      <c r="M20" s="3">
        <v>35799.981963913997</v>
      </c>
      <c r="N20" s="3">
        <v>42178.124280162003</v>
      </c>
      <c r="O20" s="3">
        <v>6.352980582E+16</v>
      </c>
      <c r="P20" s="3">
        <v>-416.26445439999998</v>
      </c>
      <c r="Q20" s="3">
        <v>3.0736808390000001</v>
      </c>
      <c r="R20" s="3">
        <v>88.741092399999999</v>
      </c>
      <c r="S20" s="3">
        <v>-17215.114975969998</v>
      </c>
      <c r="T20" s="3">
        <v>38497.068951239999</v>
      </c>
      <c r="U20" s="3">
        <v>780.02089943999999</v>
      </c>
      <c r="V20" s="3">
        <v>-2.8052337669999998</v>
      </c>
      <c r="W20" s="3">
        <v>-1.254451864</v>
      </c>
      <c r="X20" s="3">
        <v>6.7289914000000006E-2</v>
      </c>
      <c r="Y20" s="3">
        <v>0</v>
      </c>
    </row>
    <row r="21" spans="1:25" x14ac:dyDescent="0.25">
      <c r="A21" s="24">
        <f>Flight1!A21</f>
        <v>41705.702083333337</v>
      </c>
      <c r="B21" s="3">
        <f t="shared" si="0"/>
        <v>1.234988151</v>
      </c>
      <c r="C21" s="3">
        <f t="shared" si="1"/>
        <v>64.532787381000006</v>
      </c>
      <c r="D21" s="3">
        <f t="shared" si="2"/>
        <v>42180.482695026003</v>
      </c>
      <c r="E21" s="3">
        <f t="shared" si="3"/>
        <v>18133.163416096802</v>
      </c>
      <c r="F21" s="3">
        <f t="shared" si="4"/>
        <v>38073.022176852013</v>
      </c>
      <c r="G21" s="3">
        <f t="shared" si="5"/>
        <v>909.11343156462419</v>
      </c>
      <c r="I21" s="3">
        <v>18</v>
      </c>
      <c r="J21" s="24">
        <v>41705.679166666669</v>
      </c>
      <c r="K21" s="3">
        <v>1.0662126409999999</v>
      </c>
      <c r="L21" s="3">
        <v>64.538803045999998</v>
      </c>
      <c r="M21" s="3">
        <v>35800.056102215996</v>
      </c>
      <c r="N21" s="3">
        <v>42178.198494233999</v>
      </c>
      <c r="O21" s="3">
        <v>6.352980588E+16</v>
      </c>
      <c r="P21" s="3">
        <v>-415.26445439999998</v>
      </c>
      <c r="Q21" s="3">
        <v>3.073675438</v>
      </c>
      <c r="R21" s="3">
        <v>88.745710193999997</v>
      </c>
      <c r="S21" s="3">
        <v>-17383.261590599999</v>
      </c>
      <c r="T21" s="3">
        <v>38421.434932620003</v>
      </c>
      <c r="U21" s="3">
        <v>784.05096414000002</v>
      </c>
      <c r="V21" s="3">
        <v>-2.799719804</v>
      </c>
      <c r="W21" s="3">
        <v>-1.2667104060000001</v>
      </c>
      <c r="X21" s="3">
        <v>6.7040746999999998E-2</v>
      </c>
      <c r="Y21" s="3">
        <v>0</v>
      </c>
    </row>
    <row r="22" spans="1:25" x14ac:dyDescent="0.25">
      <c r="A22" s="24">
        <f>Flight1!A22</f>
        <v>41705.702777777777</v>
      </c>
      <c r="B22" s="3">
        <f t="shared" si="0"/>
        <v>1.239718461</v>
      </c>
      <c r="C22" s="3">
        <f t="shared" si="1"/>
        <v>64.532606752000007</v>
      </c>
      <c r="D22" s="3">
        <f t="shared" si="2"/>
        <v>42180.546653201003</v>
      </c>
      <c r="E22" s="3">
        <f t="shared" si="3"/>
        <v>18133.278603659393</v>
      </c>
      <c r="F22" s="3">
        <f t="shared" si="4"/>
        <v>38072.954847918591</v>
      </c>
      <c r="G22" s="3">
        <f t="shared" si="5"/>
        <v>912.5964021883043</v>
      </c>
      <c r="I22" s="3">
        <v>19</v>
      </c>
      <c r="J22" s="24">
        <v>41705.679861111108</v>
      </c>
      <c r="K22" s="3">
        <v>1.0716714140000001</v>
      </c>
      <c r="L22" s="3">
        <v>64.538619863999998</v>
      </c>
      <c r="M22" s="3">
        <v>35800.129961245999</v>
      </c>
      <c r="N22" s="3">
        <v>42178.272429140001</v>
      </c>
      <c r="O22" s="3">
        <v>6.352980594E+16</v>
      </c>
      <c r="P22" s="3">
        <v>-414.26445439999998</v>
      </c>
      <c r="Q22" s="3">
        <v>3.0736700579999998</v>
      </c>
      <c r="R22" s="3">
        <v>88.750353129999993</v>
      </c>
      <c r="S22" s="3">
        <v>-17551.075765599999</v>
      </c>
      <c r="T22" s="3">
        <v>38345.066138800001</v>
      </c>
      <c r="U22" s="3">
        <v>788.06604738999999</v>
      </c>
      <c r="V22" s="3">
        <v>-2.7941523290000001</v>
      </c>
      <c r="W22" s="3">
        <v>-1.2789446600000001</v>
      </c>
      <c r="X22" s="3">
        <v>6.6790298999999997E-2</v>
      </c>
      <c r="Y22" s="3">
        <v>0</v>
      </c>
    </row>
    <row r="23" spans="1:25" x14ac:dyDescent="0.25">
      <c r="A23" s="24">
        <f>Flight1!A23</f>
        <v>41705.702777777777</v>
      </c>
      <c r="B23" s="3">
        <f t="shared" si="0"/>
        <v>1.239718461</v>
      </c>
      <c r="C23" s="3">
        <f t="shared" si="1"/>
        <v>64.532606752000007</v>
      </c>
      <c r="D23" s="3">
        <f t="shared" si="2"/>
        <v>42180.546653201003</v>
      </c>
      <c r="E23" s="3">
        <f t="shared" si="3"/>
        <v>18133.278603659393</v>
      </c>
      <c r="F23" s="3">
        <f t="shared" si="4"/>
        <v>38072.954847918591</v>
      </c>
      <c r="G23" s="3">
        <f t="shared" si="5"/>
        <v>912.5964021883043</v>
      </c>
      <c r="I23" s="3">
        <v>20</v>
      </c>
      <c r="J23" s="24">
        <v>41705.680555555555</v>
      </c>
      <c r="K23" s="3">
        <v>1.077109705</v>
      </c>
      <c r="L23" s="3">
        <v>64.538436696999995</v>
      </c>
      <c r="M23" s="3">
        <v>35800.203539586997</v>
      </c>
      <c r="N23" s="3">
        <v>42178.346083457996</v>
      </c>
      <c r="O23" s="3">
        <v>6.3529806E+16</v>
      </c>
      <c r="P23" s="3">
        <v>-413.26445439999998</v>
      </c>
      <c r="Q23" s="3">
        <v>3.073664698</v>
      </c>
      <c r="R23" s="3">
        <v>88.755013641000005</v>
      </c>
      <c r="S23" s="3">
        <v>-17718.55429344</v>
      </c>
      <c r="T23" s="3">
        <v>38267.964034110002</v>
      </c>
      <c r="U23" s="3">
        <v>792.06607246999999</v>
      </c>
      <c r="V23" s="3">
        <v>-2.788531447</v>
      </c>
      <c r="W23" s="3">
        <v>-1.29115439</v>
      </c>
      <c r="X23" s="3">
        <v>6.6538576000000002E-2</v>
      </c>
      <c r="Y23" s="3">
        <v>0</v>
      </c>
    </row>
    <row r="24" spans="1:25" x14ac:dyDescent="0.25">
      <c r="A24" s="24">
        <f>Flight1!A24</f>
        <v>41705.703472222223</v>
      </c>
      <c r="B24" s="3">
        <f t="shared" si="0"/>
        <v>1.2444250830000001</v>
      </c>
      <c r="C24" s="3">
        <f t="shared" si="1"/>
        <v>64.532426256999997</v>
      </c>
      <c r="D24" s="3">
        <f t="shared" si="2"/>
        <v>42180.610287039999</v>
      </c>
      <c r="E24" s="3">
        <f t="shared" si="3"/>
        <v>18133.393601662545</v>
      </c>
      <c r="F24" s="3">
        <f t="shared" si="4"/>
        <v>38072.88735051432</v>
      </c>
      <c r="G24" s="3">
        <f t="shared" si="5"/>
        <v>916.06193533781629</v>
      </c>
      <c r="I24" s="3">
        <v>21</v>
      </c>
      <c r="J24" s="24">
        <v>41705.681250000001</v>
      </c>
      <c r="K24" s="3">
        <v>1.08252741</v>
      </c>
      <c r="L24" s="3">
        <v>64.538253549000004</v>
      </c>
      <c r="M24" s="3">
        <v>35800.276835830002</v>
      </c>
      <c r="N24" s="3">
        <v>42178.419455771997</v>
      </c>
      <c r="O24" s="3">
        <v>6.352980606E+16</v>
      </c>
      <c r="P24" s="3">
        <v>-412.26445439999998</v>
      </c>
      <c r="Q24" s="3">
        <v>3.073659358</v>
      </c>
      <c r="R24" s="3">
        <v>88.759709826999995</v>
      </c>
      <c r="S24" s="3">
        <v>-17885.693973040001</v>
      </c>
      <c r="T24" s="3">
        <v>38190.130096890003</v>
      </c>
      <c r="U24" s="3">
        <v>796.05096294999998</v>
      </c>
      <c r="V24" s="3">
        <v>-2.7828572679999999</v>
      </c>
      <c r="W24" s="3">
        <v>-1.3033393660000001</v>
      </c>
      <c r="X24" s="3">
        <v>6.6285579999999997E-2</v>
      </c>
      <c r="Y24" s="3">
        <v>0</v>
      </c>
    </row>
    <row r="25" spans="1:25" x14ac:dyDescent="0.25">
      <c r="A25" s="24">
        <f>Flight1!A25</f>
        <v>41705.703472222223</v>
      </c>
      <c r="B25" s="3">
        <f t="shared" si="0"/>
        <v>1.2444250830000001</v>
      </c>
      <c r="C25" s="3">
        <f t="shared" si="1"/>
        <v>64.532426256999997</v>
      </c>
      <c r="D25" s="3">
        <f t="shared" si="2"/>
        <v>42180.610287039999</v>
      </c>
      <c r="E25" s="3">
        <f t="shared" si="3"/>
        <v>18133.393601662545</v>
      </c>
      <c r="F25" s="3">
        <f t="shared" si="4"/>
        <v>38072.88735051432</v>
      </c>
      <c r="G25" s="3">
        <f t="shared" si="5"/>
        <v>916.06193533781629</v>
      </c>
      <c r="I25" s="3">
        <v>22</v>
      </c>
      <c r="J25" s="24">
        <v>41705.681944444441</v>
      </c>
      <c r="K25" s="3">
        <v>1.0879244260000001</v>
      </c>
      <c r="L25" s="3">
        <v>64.538070423999997</v>
      </c>
      <c r="M25" s="3">
        <v>35800.349848568003</v>
      </c>
      <c r="N25" s="3">
        <v>42178.49254467</v>
      </c>
      <c r="O25" s="3">
        <v>6.352980612E+16</v>
      </c>
      <c r="P25" s="3">
        <v>-411.26445439999998</v>
      </c>
      <c r="Q25" s="3">
        <v>3.0736540400000001</v>
      </c>
      <c r="R25" s="3">
        <v>88.764422783000001</v>
      </c>
      <c r="S25" s="3">
        <v>-18052.49160981</v>
      </c>
      <c r="T25" s="3">
        <v>38111.56581942</v>
      </c>
      <c r="U25" s="3">
        <v>800.02064269000005</v>
      </c>
      <c r="V25" s="3">
        <v>-2.7771298990000002</v>
      </c>
      <c r="W25" s="3">
        <v>-1.3154993530000001</v>
      </c>
      <c r="X25" s="3">
        <v>6.6031319000000005E-2</v>
      </c>
      <c r="Y25" s="3">
        <v>0</v>
      </c>
    </row>
    <row r="26" spans="1:25" x14ac:dyDescent="0.25">
      <c r="A26" s="24">
        <f>Flight1!A26</f>
        <v>41705.70416666667</v>
      </c>
      <c r="B26" s="3">
        <f t="shared" si="0"/>
        <v>1.2491079270000001</v>
      </c>
      <c r="C26" s="3">
        <f t="shared" si="1"/>
        <v>64.532245899000003</v>
      </c>
      <c r="D26" s="3">
        <f t="shared" si="2"/>
        <v>42180.673595318003</v>
      </c>
      <c r="E26" s="3">
        <f t="shared" si="3"/>
        <v>18133.508410054372</v>
      </c>
      <c r="F26" s="3">
        <f t="shared" si="4"/>
        <v>38072.819689670265</v>
      </c>
      <c r="G26" s="3">
        <f t="shared" si="5"/>
        <v>919.50996465588992</v>
      </c>
      <c r="I26" s="3">
        <v>23</v>
      </c>
      <c r="J26" s="24">
        <v>41705.682638888888</v>
      </c>
      <c r="K26" s="3">
        <v>1.0933006510000001</v>
      </c>
      <c r="L26" s="3">
        <v>64.537887158000004</v>
      </c>
      <c r="M26" s="3">
        <v>35800.422576402998</v>
      </c>
      <c r="N26" s="3">
        <v>42178.565348748001</v>
      </c>
      <c r="O26" s="3">
        <v>6.352980618E+16</v>
      </c>
      <c r="P26" s="3">
        <v>-410.26445439999998</v>
      </c>
      <c r="Q26" s="3">
        <v>3.073648742</v>
      </c>
      <c r="R26" s="3">
        <v>88.769161408000002</v>
      </c>
      <c r="S26" s="3">
        <v>-18218.944015749999</v>
      </c>
      <c r="T26" s="3">
        <v>38032.272707930002</v>
      </c>
      <c r="U26" s="3">
        <v>803.97503584000003</v>
      </c>
      <c r="V26" s="3">
        <v>-2.7713494509999999</v>
      </c>
      <c r="W26" s="3">
        <v>-1.3276341199999999</v>
      </c>
      <c r="X26" s="3">
        <v>6.5775794999999998E-2</v>
      </c>
      <c r="Y26" s="3">
        <v>0</v>
      </c>
    </row>
    <row r="27" spans="1:25" x14ac:dyDescent="0.25">
      <c r="A27" s="24">
        <f>Flight1!A27</f>
        <v>41705.70416666667</v>
      </c>
      <c r="B27" s="3">
        <f t="shared" si="0"/>
        <v>1.2491079270000001</v>
      </c>
      <c r="C27" s="3">
        <f t="shared" si="1"/>
        <v>64.532245899000003</v>
      </c>
      <c r="D27" s="3">
        <f t="shared" si="2"/>
        <v>42180.673595318003</v>
      </c>
      <c r="E27" s="3">
        <f t="shared" si="3"/>
        <v>18133.508410054372</v>
      </c>
      <c r="F27" s="3">
        <f t="shared" si="4"/>
        <v>38072.819689670265</v>
      </c>
      <c r="G27" s="3">
        <f t="shared" si="5"/>
        <v>919.50996465588992</v>
      </c>
      <c r="I27" s="3">
        <v>24</v>
      </c>
      <c r="J27" s="24">
        <v>41705.683333333334</v>
      </c>
      <c r="K27" s="3">
        <v>1.09865598</v>
      </c>
      <c r="L27" s="3">
        <v>64.537704090999995</v>
      </c>
      <c r="M27" s="3">
        <v>35800.495017939997</v>
      </c>
      <c r="N27" s="3">
        <v>42178.637866605</v>
      </c>
      <c r="O27" s="3">
        <v>6.352980624E+16</v>
      </c>
      <c r="P27" s="3">
        <v>-409.26445439999998</v>
      </c>
      <c r="Q27" s="3">
        <v>3.073643465</v>
      </c>
      <c r="R27" s="3">
        <v>88.773921946000002</v>
      </c>
      <c r="S27" s="3">
        <v>-18385.04800947</v>
      </c>
      <c r="T27" s="3">
        <v>37952.252282560003</v>
      </c>
      <c r="U27" s="3">
        <v>807.91406683000002</v>
      </c>
      <c r="V27" s="3">
        <v>-2.7655160350000001</v>
      </c>
      <c r="W27" s="3">
        <v>-1.3397434349999999</v>
      </c>
      <c r="X27" s="3">
        <v>6.5519015E-2</v>
      </c>
      <c r="Y27" s="3">
        <v>0</v>
      </c>
    </row>
    <row r="28" spans="1:25" x14ac:dyDescent="0.25">
      <c r="A28" s="24">
        <f>Flight1!A28</f>
        <v>41705.704861111117</v>
      </c>
      <c r="B28" s="3">
        <f t="shared" si="0"/>
        <v>1.2537669039999999</v>
      </c>
      <c r="C28" s="3">
        <f t="shared" si="1"/>
        <v>64.532065681999995</v>
      </c>
      <c r="D28" s="3">
        <f t="shared" si="2"/>
        <v>42180.736576816002</v>
      </c>
      <c r="E28" s="3">
        <f t="shared" si="3"/>
        <v>18133.623028114231</v>
      </c>
      <c r="F28" s="3">
        <f t="shared" si="4"/>
        <v>38072.7518707247</v>
      </c>
      <c r="G28" s="3">
        <f t="shared" si="5"/>
        <v>922.94042452211625</v>
      </c>
      <c r="I28" s="3">
        <v>25</v>
      </c>
      <c r="J28" s="24">
        <v>41705.684027777781</v>
      </c>
      <c r="K28" s="3">
        <v>1.1039903129999999</v>
      </c>
      <c r="L28" s="3">
        <v>64.537521061000007</v>
      </c>
      <c r="M28" s="3">
        <v>35800.567171789997</v>
      </c>
      <c r="N28" s="3">
        <v>42178.710096846</v>
      </c>
      <c r="O28" s="3">
        <v>6.35298063E+16</v>
      </c>
      <c r="P28" s="3">
        <v>-408.26445439999998</v>
      </c>
      <c r="Q28" s="3">
        <v>3.0736382089999998</v>
      </c>
      <c r="R28" s="3">
        <v>88.778703657999998</v>
      </c>
      <c r="S28" s="3">
        <v>-18550.800416270002</v>
      </c>
      <c r="T28" s="3">
        <v>37871.506077329999</v>
      </c>
      <c r="U28" s="3">
        <v>811.83766041000001</v>
      </c>
      <c r="V28" s="3">
        <v>-2.7596297619999999</v>
      </c>
      <c r="W28" s="3">
        <v>-1.3518270670000001</v>
      </c>
      <c r="X28" s="3">
        <v>6.5260982999999995E-2</v>
      </c>
      <c r="Y28" s="3">
        <v>0</v>
      </c>
    </row>
    <row r="29" spans="1:25" x14ac:dyDescent="0.25">
      <c r="A29" s="24">
        <f>Flight1!A29</f>
        <v>41705.704861111117</v>
      </c>
      <c r="B29" s="3">
        <f t="shared" si="0"/>
        <v>1.2537669039999999</v>
      </c>
      <c r="C29" s="3">
        <f t="shared" si="1"/>
        <v>64.532065681999995</v>
      </c>
      <c r="D29" s="3">
        <f t="shared" si="2"/>
        <v>42180.736576816002</v>
      </c>
      <c r="E29" s="3">
        <f t="shared" si="3"/>
        <v>18133.623028114231</v>
      </c>
      <c r="F29" s="3">
        <f t="shared" si="4"/>
        <v>38072.7518707247</v>
      </c>
      <c r="G29" s="3">
        <f t="shared" si="5"/>
        <v>922.94042452211625</v>
      </c>
      <c r="I29" s="3">
        <v>26</v>
      </c>
      <c r="J29" s="24">
        <v>41705.68472222222</v>
      </c>
      <c r="K29" s="3">
        <v>1.109303548</v>
      </c>
      <c r="L29" s="3">
        <v>64.537338070999994</v>
      </c>
      <c r="M29" s="3">
        <v>35800.639036569002</v>
      </c>
      <c r="N29" s="3">
        <v>42178.782038081998</v>
      </c>
      <c r="O29" s="3">
        <v>6.352980636E+16</v>
      </c>
      <c r="P29" s="3">
        <v>-407.26445439999998</v>
      </c>
      <c r="Q29" s="3">
        <v>3.0736329740000001</v>
      </c>
      <c r="R29" s="3">
        <v>88.783516586999994</v>
      </c>
      <c r="S29" s="3">
        <v>-18716.19806821</v>
      </c>
      <c r="T29" s="3">
        <v>37790.035640100003</v>
      </c>
      <c r="U29" s="3">
        <v>815.74574159999997</v>
      </c>
      <c r="V29" s="3">
        <v>-2.7536907469999998</v>
      </c>
      <c r="W29" s="3">
        <v>-1.3638847869999999</v>
      </c>
      <c r="X29" s="3">
        <v>6.5001703999999993E-2</v>
      </c>
      <c r="Y29" s="3">
        <v>0</v>
      </c>
    </row>
    <row r="30" spans="1:25" x14ac:dyDescent="0.25">
      <c r="A30" s="24">
        <f>Flight1!A30</f>
        <v>41705.705555555556</v>
      </c>
      <c r="B30" s="3">
        <f t="shared" si="0"/>
        <v>1.258401925</v>
      </c>
      <c r="C30" s="3">
        <f t="shared" si="1"/>
        <v>64.531885607000007</v>
      </c>
      <c r="D30" s="3">
        <f t="shared" si="2"/>
        <v>42180.799230324003</v>
      </c>
      <c r="E30" s="3">
        <f t="shared" si="3"/>
        <v>18133.737457118634</v>
      </c>
      <c r="F30" s="3">
        <f t="shared" si="4"/>
        <v>38072.683898074152</v>
      </c>
      <c r="G30" s="3">
        <f t="shared" si="5"/>
        <v>926.35324931700029</v>
      </c>
      <c r="I30" s="3">
        <v>27</v>
      </c>
      <c r="J30" s="24">
        <v>41705.685416666667</v>
      </c>
      <c r="K30" s="3">
        <v>1.114595582</v>
      </c>
      <c r="L30" s="3">
        <v>64.537155126000002</v>
      </c>
      <c r="M30" s="3">
        <v>35800.710610900998</v>
      </c>
      <c r="N30" s="3">
        <v>42178.853688930998</v>
      </c>
      <c r="O30" s="3">
        <v>6.352980642E+16</v>
      </c>
      <c r="P30" s="3">
        <v>-406.26445439999998</v>
      </c>
      <c r="Q30" s="3">
        <v>3.073627761</v>
      </c>
      <c r="R30" s="3">
        <v>88.788344602999999</v>
      </c>
      <c r="S30" s="3">
        <v>-18881.237804150001</v>
      </c>
      <c r="T30" s="3">
        <v>37707.842532559996</v>
      </c>
      <c r="U30" s="3">
        <v>819.63823574000003</v>
      </c>
      <c r="V30" s="3">
        <v>-2.7476991019999999</v>
      </c>
      <c r="W30" s="3">
        <v>-1.3759163619999999</v>
      </c>
      <c r="X30" s="3">
        <v>6.4741181999999994E-2</v>
      </c>
      <c r="Y30" s="3">
        <v>0</v>
      </c>
    </row>
    <row r="31" spans="1:25" x14ac:dyDescent="0.25">
      <c r="A31" s="24">
        <f>Flight1!A31</f>
        <v>41705.706250000003</v>
      </c>
      <c r="B31" s="3">
        <f t="shared" si="0"/>
        <v>1.263012902</v>
      </c>
      <c r="C31" s="3">
        <f t="shared" si="1"/>
        <v>64.531705677000005</v>
      </c>
      <c r="D31" s="3">
        <f t="shared" si="2"/>
        <v>42180.861554634001</v>
      </c>
      <c r="E31" s="3">
        <f t="shared" si="3"/>
        <v>18133.851697008711</v>
      </c>
      <c r="F31" s="3">
        <f t="shared" si="4"/>
        <v>38072.615776734412</v>
      </c>
      <c r="G31" s="3">
        <f t="shared" si="5"/>
        <v>929.74837415782395</v>
      </c>
      <c r="I31" s="3">
        <v>28</v>
      </c>
      <c r="J31" s="24">
        <v>41705.686111111114</v>
      </c>
      <c r="K31" s="3">
        <v>1.119866316</v>
      </c>
      <c r="L31" s="3">
        <v>64.536972229</v>
      </c>
      <c r="M31" s="3">
        <v>35800.781893412997</v>
      </c>
      <c r="N31" s="3">
        <v>42178.925048012999</v>
      </c>
      <c r="O31" s="3">
        <v>6.352980648E+16</v>
      </c>
      <c r="P31" s="3">
        <v>-405.26445439999998</v>
      </c>
      <c r="Q31" s="3">
        <v>3.0736225680000002</v>
      </c>
      <c r="R31" s="3">
        <v>88.793198684999993</v>
      </c>
      <c r="S31" s="3">
        <v>-19045.916469830001</v>
      </c>
      <c r="T31" s="3">
        <v>37624.928330169998</v>
      </c>
      <c r="U31" s="3">
        <v>823.51506844999994</v>
      </c>
      <c r="V31" s="3">
        <v>-2.7416549419999998</v>
      </c>
      <c r="W31" s="3">
        <v>-1.3879215650000001</v>
      </c>
      <c r="X31" s="3">
        <v>6.4479423999999994E-2</v>
      </c>
      <c r="Y31" s="3">
        <v>0</v>
      </c>
    </row>
    <row r="32" spans="1:25" x14ac:dyDescent="0.25">
      <c r="A32" s="24">
        <f>Flight1!A32</f>
        <v>41705.706250000003</v>
      </c>
      <c r="B32" s="3">
        <f t="shared" si="0"/>
        <v>1.263012902</v>
      </c>
      <c r="C32" s="3">
        <f t="shared" si="1"/>
        <v>64.531705677000005</v>
      </c>
      <c r="D32" s="3">
        <f t="shared" si="2"/>
        <v>42180.861554634001</v>
      </c>
      <c r="E32" s="3">
        <f t="shared" si="3"/>
        <v>18133.851697008711</v>
      </c>
      <c r="F32" s="3">
        <f t="shared" si="4"/>
        <v>38072.615776734412</v>
      </c>
      <c r="G32" s="3">
        <f t="shared" si="5"/>
        <v>929.74837415782395</v>
      </c>
      <c r="I32" s="3">
        <v>29</v>
      </c>
      <c r="J32" s="24">
        <v>41705.686805555553</v>
      </c>
      <c r="K32" s="3">
        <v>1.1251156490000001</v>
      </c>
      <c r="L32" s="3">
        <v>64.536789385000006</v>
      </c>
      <c r="M32" s="3">
        <v>35800.852882737003</v>
      </c>
      <c r="N32" s="3">
        <v>42178.996113955996</v>
      </c>
      <c r="O32" s="3">
        <v>6.352980654E+16</v>
      </c>
      <c r="P32" s="3">
        <v>-404.26445439999998</v>
      </c>
      <c r="Q32" s="3">
        <v>3.073617397</v>
      </c>
      <c r="R32" s="3">
        <v>88.798076864999999</v>
      </c>
      <c r="S32" s="3">
        <v>-19210.2309179</v>
      </c>
      <c r="T32" s="3">
        <v>37541.294622169997</v>
      </c>
      <c r="U32" s="3">
        <v>827.37616564999996</v>
      </c>
      <c r="V32" s="3">
        <v>-2.735558385</v>
      </c>
      <c r="W32" s="3">
        <v>-1.3999001659999999</v>
      </c>
      <c r="X32" s="3">
        <v>6.4216434000000003E-2</v>
      </c>
      <c r="Y32" s="3">
        <v>0</v>
      </c>
    </row>
    <row r="33" spans="1:25" x14ac:dyDescent="0.25">
      <c r="A33" s="24">
        <f>Flight1!A33</f>
        <v>41705.709027777782</v>
      </c>
      <c r="B33" s="3">
        <f t="shared" si="0"/>
        <v>1.281214611</v>
      </c>
      <c r="C33" s="3">
        <f t="shared" si="1"/>
        <v>64.530987292999995</v>
      </c>
      <c r="D33" s="3">
        <f t="shared" si="2"/>
        <v>42181.107536010997</v>
      </c>
      <c r="E33" s="3">
        <f t="shared" si="3"/>
        <v>18134.306879960466</v>
      </c>
      <c r="F33" s="3">
        <f t="shared" si="4"/>
        <v>38072.341849916069</v>
      </c>
      <c r="G33" s="3">
        <f t="shared" si="5"/>
        <v>943.15057709344637</v>
      </c>
      <c r="I33" s="3">
        <v>30</v>
      </c>
      <c r="J33" s="24">
        <v>41705.6875</v>
      </c>
      <c r="K33" s="3">
        <v>1.1303434800000001</v>
      </c>
      <c r="L33" s="3">
        <v>64.536606597000002</v>
      </c>
      <c r="M33" s="3">
        <v>35800.923577515001</v>
      </c>
      <c r="N33" s="3">
        <v>42179.066885392996</v>
      </c>
      <c r="O33" s="3">
        <v>6.35298066E+16</v>
      </c>
      <c r="P33" s="3">
        <v>-403.26445439999998</v>
      </c>
      <c r="Q33" s="3">
        <v>3.0736122479999999</v>
      </c>
      <c r="R33" s="3">
        <v>88.802978280999994</v>
      </c>
      <c r="S33" s="3">
        <v>-19374.178008020001</v>
      </c>
      <c r="T33" s="3">
        <v>37456.943011509997</v>
      </c>
      <c r="U33" s="3">
        <v>831.22145358</v>
      </c>
      <c r="V33" s="3">
        <v>-2.7294095459999999</v>
      </c>
      <c r="W33" s="3">
        <v>-1.411851937</v>
      </c>
      <c r="X33" s="3">
        <v>6.3952217000000006E-2</v>
      </c>
      <c r="Y33" s="3">
        <v>0</v>
      </c>
    </row>
    <row r="34" spans="1:25" x14ac:dyDescent="0.25">
      <c r="A34" s="24">
        <f>Flight1!A34</f>
        <v>41705.709722222222</v>
      </c>
      <c r="B34" s="3">
        <f t="shared" si="0"/>
        <v>1.2857040550000001</v>
      </c>
      <c r="C34" s="3">
        <f t="shared" si="1"/>
        <v>64.530808125999997</v>
      </c>
      <c r="D34" s="3">
        <f t="shared" si="2"/>
        <v>42181.168196471997</v>
      </c>
      <c r="E34" s="3">
        <f t="shared" si="3"/>
        <v>18134.420178087192</v>
      </c>
      <c r="F34" s="3">
        <f t="shared" si="4"/>
        <v>38072.27305823184</v>
      </c>
      <c r="G34" s="3">
        <f t="shared" si="5"/>
        <v>946.45623410625137</v>
      </c>
      <c r="I34" s="3">
        <v>31</v>
      </c>
      <c r="J34" s="24">
        <v>41705.688194444447</v>
      </c>
      <c r="K34" s="3">
        <v>1.135549709</v>
      </c>
      <c r="L34" s="3">
        <v>64.536423870999997</v>
      </c>
      <c r="M34" s="3">
        <v>35800.993976389</v>
      </c>
      <c r="N34" s="3">
        <v>42179.137360964</v>
      </c>
      <c r="O34" s="3">
        <v>6.352980666E+16</v>
      </c>
      <c r="P34" s="3">
        <v>-402.26445439999998</v>
      </c>
      <c r="Q34" s="3">
        <v>3.0736071200000001</v>
      </c>
      <c r="R34" s="3">
        <v>88.807901178999998</v>
      </c>
      <c r="S34" s="3">
        <v>-19537.754606869999</v>
      </c>
      <c r="T34" s="3">
        <v>37371.875114850001</v>
      </c>
      <c r="U34" s="3">
        <v>835.05085876999999</v>
      </c>
      <c r="V34" s="3">
        <v>-2.7232085439999998</v>
      </c>
      <c r="W34" s="3">
        <v>-1.4237766489999999</v>
      </c>
      <c r="X34" s="3">
        <v>6.3686778999999999E-2</v>
      </c>
      <c r="Y34" s="3">
        <v>0</v>
      </c>
    </row>
    <row r="35" spans="1:25" x14ac:dyDescent="0.25">
      <c r="A35" s="24">
        <f>Flight1!A35</f>
        <v>41705.711805555555</v>
      </c>
      <c r="B35" s="3">
        <f t="shared" si="0"/>
        <v>1.2990246560000001</v>
      </c>
      <c r="C35" s="3">
        <f t="shared" si="1"/>
        <v>64.530271592999995</v>
      </c>
      <c r="D35" s="3">
        <f t="shared" si="2"/>
        <v>42181.348155423002</v>
      </c>
      <c r="E35" s="3">
        <f t="shared" si="3"/>
        <v>18134.758950009658</v>
      </c>
      <c r="F35" s="3">
        <f t="shared" si="4"/>
        <v>38072.065984618457</v>
      </c>
      <c r="G35" s="3">
        <f t="shared" si="5"/>
        <v>956.26444925585736</v>
      </c>
      <c r="I35" s="3">
        <v>32</v>
      </c>
      <c r="J35" s="24">
        <v>41705.688888888886</v>
      </c>
      <c r="K35" s="3">
        <v>1.1407342380000001</v>
      </c>
      <c r="L35" s="3">
        <v>64.536241208000007</v>
      </c>
      <c r="M35" s="3">
        <v>35801.06407801</v>
      </c>
      <c r="N35" s="3">
        <v>42179.207539312003</v>
      </c>
      <c r="O35" s="3">
        <v>6.352980672E+16</v>
      </c>
      <c r="P35" s="3">
        <v>-401.26445439999998</v>
      </c>
      <c r="Q35" s="3">
        <v>3.0736020129999999</v>
      </c>
      <c r="R35" s="3">
        <v>88.812843190999999</v>
      </c>
      <c r="S35" s="3">
        <v>-19700.957588289999</v>
      </c>
      <c r="T35" s="3">
        <v>37286.092562520003</v>
      </c>
      <c r="U35" s="3">
        <v>838.86430803999997</v>
      </c>
      <c r="V35" s="3">
        <v>-2.7169554979999999</v>
      </c>
      <c r="W35" s="3">
        <v>-1.435674074</v>
      </c>
      <c r="X35" s="3">
        <v>6.3420122999999995E-2</v>
      </c>
      <c r="Y35" s="3">
        <v>0</v>
      </c>
    </row>
    <row r="36" spans="1:25" x14ac:dyDescent="0.25">
      <c r="A36" s="24">
        <f>Flight1!A36</f>
        <v>41705.712500000001</v>
      </c>
      <c r="B36" s="3">
        <f t="shared" si="0"/>
        <v>1.3034153289999999</v>
      </c>
      <c r="C36" s="3">
        <f t="shared" si="1"/>
        <v>64.530093077999993</v>
      </c>
      <c r="D36" s="3">
        <f t="shared" si="2"/>
        <v>42181.407463748998</v>
      </c>
      <c r="E36" s="3">
        <f t="shared" si="3"/>
        <v>18134.871501830497</v>
      </c>
      <c r="F36" s="3">
        <f t="shared" si="4"/>
        <v>38071.996742846946</v>
      </c>
      <c r="G36" s="3">
        <f t="shared" si="5"/>
        <v>959.49739320510844</v>
      </c>
      <c r="I36" s="3">
        <v>33</v>
      </c>
      <c r="J36" s="24">
        <v>41705.689583333333</v>
      </c>
      <c r="K36" s="3">
        <v>1.145896968</v>
      </c>
      <c r="L36" s="3">
        <v>64.536058613999998</v>
      </c>
      <c r="M36" s="3">
        <v>35801.133881034002</v>
      </c>
      <c r="N36" s="3">
        <v>42179.277419088001</v>
      </c>
      <c r="O36" s="3">
        <v>6.352980678E+16</v>
      </c>
      <c r="P36" s="3">
        <v>-400.26445439999998</v>
      </c>
      <c r="Q36" s="3">
        <v>3.0735969289999998</v>
      </c>
      <c r="R36" s="3">
        <v>88.817817723000005</v>
      </c>
      <c r="S36" s="3">
        <v>-19863.783833230002</v>
      </c>
      <c r="T36" s="3">
        <v>37199.596998469999</v>
      </c>
      <c r="U36" s="3">
        <v>842.66172854000001</v>
      </c>
      <c r="V36" s="3">
        <v>-2.7106505269999999</v>
      </c>
      <c r="W36" s="3">
        <v>-1.447543987</v>
      </c>
      <c r="X36" s="3">
        <v>6.3152255000000004E-2</v>
      </c>
      <c r="Y36" s="3">
        <v>0</v>
      </c>
    </row>
    <row r="37" spans="1:25" x14ac:dyDescent="0.25">
      <c r="A37" s="24">
        <f>Flight1!A37</f>
        <v>41705.713194444448</v>
      </c>
      <c r="B37" s="3">
        <f t="shared" si="0"/>
        <v>1.3077810999999999</v>
      </c>
      <c r="C37" s="3">
        <f t="shared" si="1"/>
        <v>64.529914731999995</v>
      </c>
      <c r="D37" s="3">
        <f t="shared" si="2"/>
        <v>42181.466431170003</v>
      </c>
      <c r="E37" s="3">
        <f t="shared" si="3"/>
        <v>18134.983867886149</v>
      </c>
      <c r="F37" s="3">
        <f t="shared" si="4"/>
        <v>38071.927400534958</v>
      </c>
      <c r="G37" s="3">
        <f t="shared" si="5"/>
        <v>962.71200461338424</v>
      </c>
      <c r="I37" s="3">
        <v>34</v>
      </c>
      <c r="J37" s="24">
        <v>41705.69027777778</v>
      </c>
      <c r="K37" s="3">
        <v>1.1510378000000001</v>
      </c>
      <c r="L37" s="3">
        <v>64.535876092999999</v>
      </c>
      <c r="M37" s="3">
        <v>35801.203384123</v>
      </c>
      <c r="N37" s="3">
        <v>42179.346998947003</v>
      </c>
      <c r="O37" s="3">
        <v>6.352980684E+16</v>
      </c>
      <c r="P37" s="3">
        <v>-399.26445439999998</v>
      </c>
      <c r="Q37" s="3">
        <v>3.0735918660000001</v>
      </c>
      <c r="R37" s="3">
        <v>88.822804692000005</v>
      </c>
      <c r="S37" s="3">
        <v>-20026.2302299</v>
      </c>
      <c r="T37" s="3">
        <v>37112.390080259996</v>
      </c>
      <c r="U37" s="3">
        <v>846.44304770999997</v>
      </c>
      <c r="V37" s="3">
        <v>-2.704293753</v>
      </c>
      <c r="W37" s="3">
        <v>-1.45938616</v>
      </c>
      <c r="X37" s="3">
        <v>6.2883180999999996E-2</v>
      </c>
      <c r="Y37" s="3">
        <v>0</v>
      </c>
    </row>
    <row r="38" spans="1:25" x14ac:dyDescent="0.25">
      <c r="A38" s="24">
        <f>Flight1!A38</f>
        <v>41705.713888888895</v>
      </c>
      <c r="B38" s="3">
        <f t="shared" si="0"/>
        <v>1.312121884</v>
      </c>
      <c r="C38" s="3">
        <f t="shared" si="1"/>
        <v>64.529736387</v>
      </c>
      <c r="D38" s="3">
        <f t="shared" si="2"/>
        <v>42181.525056551996</v>
      </c>
      <c r="E38" s="3">
        <f t="shared" si="3"/>
        <v>18135.096161739992</v>
      </c>
      <c r="F38" s="3">
        <f t="shared" si="4"/>
        <v>38071.85790856454</v>
      </c>
      <c r="G38" s="3">
        <f t="shared" si="5"/>
        <v>965.908220815606</v>
      </c>
      <c r="I38" s="3">
        <v>35</v>
      </c>
      <c r="J38" s="24">
        <v>41705.690972222219</v>
      </c>
      <c r="K38" s="3">
        <v>1.1561566350000001</v>
      </c>
      <c r="L38" s="3">
        <v>64.535693647000002</v>
      </c>
      <c r="M38" s="3">
        <v>35801.272585945</v>
      </c>
      <c r="N38" s="3">
        <v>42179.416277550998</v>
      </c>
      <c r="O38" s="3">
        <v>6.35298069E+16</v>
      </c>
      <c r="P38" s="3">
        <v>-398.26445439999998</v>
      </c>
      <c r="Q38" s="3">
        <v>3.073586825</v>
      </c>
      <c r="R38" s="3">
        <v>88.827820518999999</v>
      </c>
      <c r="S38" s="3">
        <v>-20188.293673799999</v>
      </c>
      <c r="T38" s="3">
        <v>37024.473479029999</v>
      </c>
      <c r="U38" s="3">
        <v>850.20819329999995</v>
      </c>
      <c r="V38" s="3">
        <v>-2.697885297</v>
      </c>
      <c r="W38" s="3">
        <v>-1.4712003680000001</v>
      </c>
      <c r="X38" s="3">
        <v>6.2612905999999996E-2</v>
      </c>
      <c r="Y38" s="3">
        <v>0</v>
      </c>
    </row>
    <row r="39" spans="1:25" x14ac:dyDescent="0.25">
      <c r="A39" s="24">
        <f>Flight1!A39</f>
        <v>41705.714583333334</v>
      </c>
      <c r="B39" s="3">
        <f t="shared" si="0"/>
        <v>1.316437598</v>
      </c>
      <c r="C39" s="3">
        <f t="shared" si="1"/>
        <v>64.529558382000005</v>
      </c>
      <c r="D39" s="3">
        <f t="shared" si="2"/>
        <v>42181.583338766999</v>
      </c>
      <c r="E39" s="3">
        <f t="shared" si="3"/>
        <v>18135.208160050144</v>
      </c>
      <c r="F39" s="3">
        <f t="shared" si="4"/>
        <v>38071.788378261968</v>
      </c>
      <c r="G39" s="3">
        <f t="shared" si="5"/>
        <v>969.08598061958412</v>
      </c>
      <c r="I39" s="3">
        <v>36</v>
      </c>
      <c r="J39" s="24">
        <v>41705.691666666666</v>
      </c>
      <c r="K39" s="3">
        <v>1.161253377</v>
      </c>
      <c r="L39" s="3">
        <v>64.535511280999998</v>
      </c>
      <c r="M39" s="3">
        <v>35801.341485170997</v>
      </c>
      <c r="N39" s="3">
        <v>42179.485253567997</v>
      </c>
      <c r="O39" s="3">
        <v>6.352980696E+16</v>
      </c>
      <c r="P39" s="3">
        <v>-397.26445439999998</v>
      </c>
      <c r="Q39" s="3">
        <v>3.0735818070000001</v>
      </c>
      <c r="R39" s="3">
        <v>88.832857771999997</v>
      </c>
      <c r="S39" s="3">
        <v>-20349.971067750001</v>
      </c>
      <c r="T39" s="3">
        <v>36935.848879439996</v>
      </c>
      <c r="U39" s="3">
        <v>853.95709338999995</v>
      </c>
      <c r="V39" s="3">
        <v>-2.6914252830000001</v>
      </c>
      <c r="W39" s="3">
        <v>-1.4829863839999999</v>
      </c>
      <c r="X39" s="3">
        <v>6.2341434000000001E-2</v>
      </c>
      <c r="Y39" s="3">
        <v>0</v>
      </c>
    </row>
    <row r="40" spans="1:25" x14ac:dyDescent="0.25">
      <c r="A40" s="24">
        <f>Flight1!A40</f>
        <v>41705.715277777781</v>
      </c>
      <c r="B40" s="3">
        <f t="shared" si="0"/>
        <v>1.3207281609999999</v>
      </c>
      <c r="C40" s="3">
        <f t="shared" si="1"/>
        <v>64.529380551000003</v>
      </c>
      <c r="D40" s="3">
        <f t="shared" si="2"/>
        <v>42181.641276691</v>
      </c>
      <c r="E40" s="3">
        <f t="shared" si="3"/>
        <v>18135.319975021863</v>
      </c>
      <c r="F40" s="3">
        <f t="shared" si="4"/>
        <v>38071.718761080767</v>
      </c>
      <c r="G40" s="3">
        <f t="shared" si="5"/>
        <v>972.24522430596824</v>
      </c>
      <c r="I40" s="3">
        <v>37</v>
      </c>
      <c r="J40" s="24">
        <v>41705.692361111112</v>
      </c>
      <c r="K40" s="3">
        <v>1.1663279280000001</v>
      </c>
      <c r="L40" s="3">
        <v>64.535328997999997</v>
      </c>
      <c r="M40" s="3">
        <v>35801.410080483001</v>
      </c>
      <c r="N40" s="3">
        <v>42179.553925669999</v>
      </c>
      <c r="O40" s="3">
        <v>6.352980702E+16</v>
      </c>
      <c r="P40" s="3">
        <v>-396.26445439999998</v>
      </c>
      <c r="Q40" s="3">
        <v>3.07357681</v>
      </c>
      <c r="R40" s="3">
        <v>88.837912320000001</v>
      </c>
      <c r="S40" s="3">
        <v>-20511.259321990001</v>
      </c>
      <c r="T40" s="3">
        <v>36846.517979670003</v>
      </c>
      <c r="U40" s="3">
        <v>857.68967634000001</v>
      </c>
      <c r="V40" s="3">
        <v>-2.6849138340000001</v>
      </c>
      <c r="W40" s="3">
        <v>-1.4947439849999999</v>
      </c>
      <c r="X40" s="3">
        <v>6.2068771000000002E-2</v>
      </c>
      <c r="Y40" s="3">
        <v>0</v>
      </c>
    </row>
    <row r="41" spans="1:25" x14ac:dyDescent="0.25">
      <c r="A41" s="24">
        <f>Flight1!A41</f>
        <v>41705.715972222228</v>
      </c>
      <c r="B41" s="3">
        <f t="shared" si="0"/>
        <v>1.3249934910000001</v>
      </c>
      <c r="C41" s="3">
        <f t="shared" si="1"/>
        <v>64.529202897000005</v>
      </c>
      <c r="D41" s="3">
        <f t="shared" si="2"/>
        <v>42181.698869211003</v>
      </c>
      <c r="E41" s="3">
        <f t="shared" si="3"/>
        <v>18135.431606572562</v>
      </c>
      <c r="F41" s="3">
        <f t="shared" si="4"/>
        <v>38071.649061985001</v>
      </c>
      <c r="G41" s="3">
        <f t="shared" si="5"/>
        <v>975.38589142036938</v>
      </c>
      <c r="I41" s="3">
        <v>38</v>
      </c>
      <c r="J41" s="24">
        <v>41705.693055555559</v>
      </c>
      <c r="K41" s="3">
        <v>1.1713801909999999</v>
      </c>
      <c r="L41" s="3">
        <v>64.535146635000004</v>
      </c>
      <c r="M41" s="3">
        <v>35801.478370563003</v>
      </c>
      <c r="N41" s="3">
        <v>42179.622292537002</v>
      </c>
      <c r="O41" s="3">
        <v>6.352980708E+16</v>
      </c>
      <c r="P41" s="3">
        <v>-395.26445439999998</v>
      </c>
      <c r="Q41" s="3">
        <v>3.0735718360000002</v>
      </c>
      <c r="R41" s="3">
        <v>88.842996217000007</v>
      </c>
      <c r="S41" s="3">
        <v>-20672.155354229999</v>
      </c>
      <c r="T41" s="3">
        <v>36756.482491369999</v>
      </c>
      <c r="U41" s="3">
        <v>861.40587084000003</v>
      </c>
      <c r="V41" s="3">
        <v>-2.6783510750000001</v>
      </c>
      <c r="W41" s="3">
        <v>-1.5064729459999999</v>
      </c>
      <c r="X41" s="3">
        <v>6.1794923000000002E-2</v>
      </c>
      <c r="Y41" s="3">
        <v>0</v>
      </c>
    </row>
    <row r="42" spans="1:25" x14ac:dyDescent="0.25">
      <c r="A42" s="24">
        <f>Flight1!A42</f>
        <v>41705.716666666667</v>
      </c>
      <c r="B42" s="3">
        <f t="shared" si="0"/>
        <v>1.3292335049999999</v>
      </c>
      <c r="C42" s="3">
        <f t="shared" si="1"/>
        <v>64.529025419999996</v>
      </c>
      <c r="D42" s="3">
        <f t="shared" si="2"/>
        <v>42181.756115217002</v>
      </c>
      <c r="E42" s="3">
        <f t="shared" si="3"/>
        <v>18135.543056618997</v>
      </c>
      <c r="F42" s="3">
        <f t="shared" si="4"/>
        <v>38071.579285001419</v>
      </c>
      <c r="G42" s="3">
        <f t="shared" si="5"/>
        <v>978.50792077317601</v>
      </c>
      <c r="I42" s="3">
        <v>39</v>
      </c>
      <c r="J42" s="24">
        <v>41705.693749999999</v>
      </c>
      <c r="K42" s="3">
        <v>1.1764100689999999</v>
      </c>
      <c r="L42" s="3">
        <v>64.534964529999996</v>
      </c>
      <c r="M42" s="3">
        <v>35801.546354104001</v>
      </c>
      <c r="N42" s="3">
        <v>42179.690352851998</v>
      </c>
      <c r="O42" s="3">
        <v>6.352980714E+16</v>
      </c>
      <c r="P42" s="3">
        <v>-394.26445439999998</v>
      </c>
      <c r="Q42" s="3">
        <v>3.0735668839999999</v>
      </c>
      <c r="R42" s="3">
        <v>88.848100767000005</v>
      </c>
      <c r="S42" s="3">
        <v>-20832.656089700002</v>
      </c>
      <c r="T42" s="3">
        <v>36665.744139640003</v>
      </c>
      <c r="U42" s="3">
        <v>865.10560588999999</v>
      </c>
      <c r="V42" s="3">
        <v>-2.6717371320000001</v>
      </c>
      <c r="W42" s="3">
        <v>-1.5181730440000001</v>
      </c>
      <c r="X42" s="3">
        <v>6.1519892999999999E-2</v>
      </c>
      <c r="Y42" s="3">
        <v>0</v>
      </c>
    </row>
    <row r="43" spans="1:25" x14ac:dyDescent="0.25">
      <c r="A43" s="24">
        <f>Flight1!A43</f>
        <v>41705.717361111114</v>
      </c>
      <c r="B43" s="3">
        <f t="shared" si="0"/>
        <v>1.333448124</v>
      </c>
      <c r="C43" s="3">
        <f t="shared" si="1"/>
        <v>64.528848121999999</v>
      </c>
      <c r="D43" s="3">
        <f t="shared" si="2"/>
        <v>42181.813013607003</v>
      </c>
      <c r="E43" s="3">
        <f t="shared" si="3"/>
        <v>18135.654325720137</v>
      </c>
      <c r="F43" s="3">
        <f t="shared" si="4"/>
        <v>38071.509434729262</v>
      </c>
      <c r="G43" s="3">
        <f t="shared" si="5"/>
        <v>981.61125411973364</v>
      </c>
      <c r="I43" s="3">
        <v>40</v>
      </c>
      <c r="J43" s="24">
        <v>41705.694444444445</v>
      </c>
      <c r="K43" s="3">
        <v>1.181417468</v>
      </c>
      <c r="L43" s="3">
        <v>64.534782519000004</v>
      </c>
      <c r="M43" s="3">
        <v>35801.614029800003</v>
      </c>
      <c r="N43" s="3">
        <v>42179.758105307999</v>
      </c>
      <c r="O43" s="3">
        <v>6.35298072E+16</v>
      </c>
      <c r="P43" s="3">
        <v>-393.26445439999998</v>
      </c>
      <c r="Q43" s="3">
        <v>3.0735619550000002</v>
      </c>
      <c r="R43" s="3">
        <v>88.853223014999998</v>
      </c>
      <c r="S43" s="3">
        <v>-20992.758461189998</v>
      </c>
      <c r="T43" s="3">
        <v>36574.304662969997</v>
      </c>
      <c r="U43" s="3">
        <v>868.78881079999996</v>
      </c>
      <c r="V43" s="3">
        <v>-2.6650721329999998</v>
      </c>
      <c r="W43" s="3">
        <v>-1.529844054</v>
      </c>
      <c r="X43" s="3">
        <v>6.1243688999999997E-2</v>
      </c>
      <c r="Y43" s="3">
        <v>0</v>
      </c>
    </row>
    <row r="44" spans="1:25" x14ac:dyDescent="0.25">
      <c r="A44" s="24">
        <f>Flight1!A44</f>
        <v>41705.718055555561</v>
      </c>
      <c r="B44" s="3">
        <f t="shared" si="0"/>
        <v>1.3376372670000001</v>
      </c>
      <c r="C44" s="3">
        <f t="shared" si="1"/>
        <v>64.528671005999996</v>
      </c>
      <c r="D44" s="3">
        <f t="shared" si="2"/>
        <v>42181.869563284999</v>
      </c>
      <c r="E44" s="3">
        <f t="shared" si="3"/>
        <v>18135.765413784651</v>
      </c>
      <c r="F44" s="3">
        <f t="shared" si="4"/>
        <v>38071.439516113751</v>
      </c>
      <c r="G44" s="3">
        <f t="shared" si="5"/>
        <v>984.69583174422053</v>
      </c>
      <c r="I44" s="3">
        <v>41</v>
      </c>
      <c r="J44" s="24">
        <v>41705.695138888892</v>
      </c>
      <c r="K44" s="3">
        <v>1.1864022910000001</v>
      </c>
      <c r="L44" s="3">
        <v>64.534600604999994</v>
      </c>
      <c r="M44" s="3">
        <v>35801.681396355998</v>
      </c>
      <c r="N44" s="3">
        <v>42179.825548599998</v>
      </c>
      <c r="O44" s="3">
        <v>6.352980726E+16</v>
      </c>
      <c r="P44" s="3">
        <v>-392.26445439999998</v>
      </c>
      <c r="Q44" s="3">
        <v>3.0735570480000001</v>
      </c>
      <c r="R44" s="3">
        <v>88.858372255999996</v>
      </c>
      <c r="S44" s="3">
        <v>-21152.459409139999</v>
      </c>
      <c r="T44" s="3">
        <v>36482.165813250002</v>
      </c>
      <c r="U44" s="3">
        <v>872.45541519999995</v>
      </c>
      <c r="V44" s="3">
        <v>-2.6583562029999999</v>
      </c>
      <c r="W44" s="3">
        <v>-1.5414857550000001</v>
      </c>
      <c r="X44" s="3">
        <v>6.0966314000000001E-2</v>
      </c>
      <c r="Y44" s="3">
        <v>0</v>
      </c>
    </row>
    <row r="45" spans="1:25" x14ac:dyDescent="0.25">
      <c r="A45" s="24">
        <f>Flight1!A45</f>
        <v>41705.71875</v>
      </c>
      <c r="B45" s="3">
        <f t="shared" si="0"/>
        <v>1.3418008530000001</v>
      </c>
      <c r="C45" s="3">
        <f t="shared" si="1"/>
        <v>64.528494070999997</v>
      </c>
      <c r="D45" s="3">
        <f t="shared" si="2"/>
        <v>42181.925763163999</v>
      </c>
      <c r="E45" s="3">
        <f t="shared" si="3"/>
        <v>18135.876323379754</v>
      </c>
      <c r="F45" s="3">
        <f t="shared" si="4"/>
        <v>38071.369532835372</v>
      </c>
      <c r="G45" s="3">
        <f t="shared" si="5"/>
        <v>987.76159393174441</v>
      </c>
      <c r="I45" s="3">
        <v>42</v>
      </c>
      <c r="J45" s="24">
        <v>41705.695833333331</v>
      </c>
      <c r="K45" s="3">
        <v>1.1913644430000001</v>
      </c>
      <c r="L45" s="3">
        <v>64.534418793</v>
      </c>
      <c r="M45" s="3">
        <v>35801.748452478998</v>
      </c>
      <c r="N45" s="3">
        <v>42179.892681431003</v>
      </c>
      <c r="O45" s="3">
        <v>6.352980732E+16</v>
      </c>
      <c r="P45" s="3">
        <v>-391.26445439999998</v>
      </c>
      <c r="Q45" s="3">
        <v>3.0735521640000001</v>
      </c>
      <c r="R45" s="3">
        <v>88.863540283999995</v>
      </c>
      <c r="S45" s="3">
        <v>-21311.75588171</v>
      </c>
      <c r="T45" s="3">
        <v>36389.3293557</v>
      </c>
      <c r="U45" s="3">
        <v>876.10534904999997</v>
      </c>
      <c r="V45" s="3">
        <v>-2.6515894740000001</v>
      </c>
      <c r="W45" s="3">
        <v>-1.553097924</v>
      </c>
      <c r="X45" s="3">
        <v>6.0687774999999999E-2</v>
      </c>
      <c r="Y45" s="3">
        <v>0</v>
      </c>
    </row>
    <row r="46" spans="1:25" x14ac:dyDescent="0.25">
      <c r="A46" s="24">
        <f>Flight1!A46</f>
        <v>41705.719444444447</v>
      </c>
      <c r="B46" s="3">
        <f t="shared" si="0"/>
        <v>1.345938804</v>
      </c>
      <c r="C46" s="3">
        <f t="shared" si="1"/>
        <v>64.528317322000007</v>
      </c>
      <c r="D46" s="3">
        <f t="shared" si="2"/>
        <v>42181.981612160002</v>
      </c>
      <c r="E46" s="3">
        <f t="shared" si="3"/>
        <v>18135.987053061555</v>
      </c>
      <c r="F46" s="3">
        <f t="shared" si="4"/>
        <v>38071.299490422629</v>
      </c>
      <c r="G46" s="3">
        <f t="shared" si="5"/>
        <v>990.80848317623668</v>
      </c>
      <c r="I46" s="3">
        <v>43</v>
      </c>
      <c r="J46" s="24">
        <v>41705.696527777778</v>
      </c>
      <c r="K46" s="3">
        <v>1.19630383</v>
      </c>
      <c r="L46" s="3">
        <v>64.534237083999997</v>
      </c>
      <c r="M46" s="3">
        <v>35801.815196882999</v>
      </c>
      <c r="N46" s="3">
        <v>42179.959502509002</v>
      </c>
      <c r="O46" s="3">
        <v>6.352980738E+16</v>
      </c>
      <c r="P46" s="3">
        <v>-390.26445439999998</v>
      </c>
      <c r="Q46" s="3">
        <v>3.0735473020000001</v>
      </c>
      <c r="R46" s="3">
        <v>88.868728683000001</v>
      </c>
      <c r="S46" s="3">
        <v>-21470.644834769999</v>
      </c>
      <c r="T46" s="3">
        <v>36295.79706882</v>
      </c>
      <c r="U46" s="3">
        <v>879.73854259999996</v>
      </c>
      <c r="V46" s="3">
        <v>-2.6447720729999999</v>
      </c>
      <c r="W46" s="3">
        <v>-1.56468034</v>
      </c>
      <c r="X46" s="3">
        <v>6.0408075999999998E-2</v>
      </c>
      <c r="Y46" s="3">
        <v>0</v>
      </c>
    </row>
    <row r="47" spans="1:25" x14ac:dyDescent="0.25">
      <c r="A47" s="24">
        <f>Flight1!A47</f>
        <v>41705.720138888893</v>
      </c>
      <c r="B47" s="3">
        <f t="shared" si="0"/>
        <v>1.3500510400000001</v>
      </c>
      <c r="C47" s="3">
        <f t="shared" si="1"/>
        <v>64.528140758000006</v>
      </c>
      <c r="D47" s="3">
        <f t="shared" si="2"/>
        <v>42182.037109199002</v>
      </c>
      <c r="E47" s="3">
        <f t="shared" si="3"/>
        <v>18136.097605388521</v>
      </c>
      <c r="F47" s="3">
        <f t="shared" si="4"/>
        <v>38071.229392537294</v>
      </c>
      <c r="G47" s="3">
        <f t="shared" si="5"/>
        <v>993.83644050055557</v>
      </c>
      <c r="I47" s="3">
        <v>44</v>
      </c>
      <c r="J47" s="24">
        <v>41705.697222222225</v>
      </c>
      <c r="K47" s="3">
        <v>1.201220357</v>
      </c>
      <c r="L47" s="3">
        <v>64.534055483000003</v>
      </c>
      <c r="M47" s="3">
        <v>35801.881628288997</v>
      </c>
      <c r="N47" s="3">
        <v>42180.026010549002</v>
      </c>
      <c r="O47" s="3">
        <v>6.352980744E+16</v>
      </c>
      <c r="P47" s="3">
        <v>-389.26445439999998</v>
      </c>
      <c r="Q47" s="3">
        <v>3.073542464</v>
      </c>
      <c r="R47" s="3">
        <v>88.873939577000002</v>
      </c>
      <c r="S47" s="3">
        <v>-21629.123232040001</v>
      </c>
      <c r="T47" s="3">
        <v>36201.570744429999</v>
      </c>
      <c r="U47" s="3">
        <v>883.35492646</v>
      </c>
      <c r="V47" s="3">
        <v>-2.6379041320000001</v>
      </c>
      <c r="W47" s="3">
        <v>-1.5762327819999999</v>
      </c>
      <c r="X47" s="3">
        <v>6.0127223E-2</v>
      </c>
      <c r="Y47" s="3">
        <v>0</v>
      </c>
    </row>
    <row r="48" spans="1:25" x14ac:dyDescent="0.25">
      <c r="A48" s="24">
        <f>Flight1!A48</f>
        <v>41705.720833333333</v>
      </c>
      <c r="B48" s="3">
        <f t="shared" si="0"/>
        <v>1.3541374829999999</v>
      </c>
      <c r="C48" s="3">
        <f t="shared" si="1"/>
        <v>64.527964381000004</v>
      </c>
      <c r="D48" s="3">
        <f t="shared" si="2"/>
        <v>42182.092253212002</v>
      </c>
      <c r="E48" s="3">
        <f t="shared" si="3"/>
        <v>18136.207980909305</v>
      </c>
      <c r="F48" s="3">
        <f t="shared" si="4"/>
        <v>38071.159243756163</v>
      </c>
      <c r="G48" s="3">
        <f t="shared" si="5"/>
        <v>996.84540840041575</v>
      </c>
      <c r="I48" s="3">
        <v>45</v>
      </c>
      <c r="J48" s="24">
        <v>41705.697916666664</v>
      </c>
      <c r="K48" s="3">
        <v>1.206113931</v>
      </c>
      <c r="L48" s="3">
        <v>64.533873993</v>
      </c>
      <c r="M48" s="3">
        <v>35801.947745423</v>
      </c>
      <c r="N48" s="3">
        <v>42180.092204271001</v>
      </c>
      <c r="O48" s="3">
        <v>6.35298075E+16</v>
      </c>
      <c r="P48" s="3">
        <v>-388.26445439999998</v>
      </c>
      <c r="Q48" s="3">
        <v>3.0735376479999998</v>
      </c>
      <c r="R48" s="3">
        <v>88.879174595999999</v>
      </c>
      <c r="S48" s="3">
        <v>-21787.188045089999</v>
      </c>
      <c r="T48" s="3">
        <v>36106.652187560001</v>
      </c>
      <c r="U48" s="3">
        <v>886.95443151999996</v>
      </c>
      <c r="V48" s="3">
        <v>-2.6309857829999999</v>
      </c>
      <c r="W48" s="3">
        <v>-1.5877550300000001</v>
      </c>
      <c r="X48" s="3">
        <v>5.9845220999999997E-2</v>
      </c>
      <c r="Y48" s="3">
        <v>0</v>
      </c>
    </row>
    <row r="49" spans="1:25" x14ac:dyDescent="0.25">
      <c r="A49" s="24">
        <f>Flight1!A49</f>
        <v>41705.72152777778</v>
      </c>
      <c r="B49" s="3">
        <f t="shared" si="0"/>
        <v>1.358198056</v>
      </c>
      <c r="C49" s="3">
        <f t="shared" si="1"/>
        <v>64.527788193000006</v>
      </c>
      <c r="D49" s="3">
        <f t="shared" si="2"/>
        <v>42182.147043137003</v>
      </c>
      <c r="E49" s="3">
        <f t="shared" si="3"/>
        <v>18136.318180164137</v>
      </c>
      <c r="F49" s="3">
        <f t="shared" si="4"/>
        <v>38071.0890486383</v>
      </c>
      <c r="G49" s="3">
        <f t="shared" si="5"/>
        <v>999.83533010842177</v>
      </c>
      <c r="I49" s="3">
        <v>46</v>
      </c>
      <c r="J49" s="24">
        <v>41705.698611111111</v>
      </c>
      <c r="K49" s="3">
        <v>1.2109844569999999</v>
      </c>
      <c r="L49" s="3">
        <v>64.533692447999996</v>
      </c>
      <c r="M49" s="3">
        <v>35802.013547016002</v>
      </c>
      <c r="N49" s="3">
        <v>42180.158082401002</v>
      </c>
      <c r="O49" s="3">
        <v>6.352980756E+16</v>
      </c>
      <c r="P49" s="3">
        <v>-387.26445439999998</v>
      </c>
      <c r="Q49" s="3">
        <v>3.0735328549999998</v>
      </c>
      <c r="R49" s="3">
        <v>88.884427115999998</v>
      </c>
      <c r="S49" s="3">
        <v>-21944.836253419999</v>
      </c>
      <c r="T49" s="3">
        <v>36011.043216450002</v>
      </c>
      <c r="U49" s="3">
        <v>890.53698900999996</v>
      </c>
      <c r="V49" s="3">
        <v>-2.624017158</v>
      </c>
      <c r="W49" s="3">
        <v>-1.5992468630000001</v>
      </c>
      <c r="X49" s="3">
        <v>5.9562075999999999E-2</v>
      </c>
      <c r="Y49" s="3">
        <v>0</v>
      </c>
    </row>
    <row r="50" spans="1:25" x14ac:dyDescent="0.25">
      <c r="A50" s="24">
        <f>Flight1!A50</f>
        <v>41705.722222222226</v>
      </c>
      <c r="B50" s="3">
        <f t="shared" si="0"/>
        <v>1.3622326789999999</v>
      </c>
      <c r="C50" s="3">
        <f t="shared" si="1"/>
        <v>64.527612195000003</v>
      </c>
      <c r="D50" s="3">
        <f t="shared" si="2"/>
        <v>42182.201477920004</v>
      </c>
      <c r="E50" s="3">
        <f t="shared" si="3"/>
        <v>18136.428204379652</v>
      </c>
      <c r="F50" s="3">
        <f t="shared" si="4"/>
        <v>38071.018811472066</v>
      </c>
      <c r="G50" s="3">
        <f t="shared" si="5"/>
        <v>1002.8061466500479</v>
      </c>
      <c r="I50" s="3">
        <v>47</v>
      </c>
      <c r="J50" s="24">
        <v>41705.699305555558</v>
      </c>
      <c r="K50" s="3">
        <v>1.215831844</v>
      </c>
      <c r="L50" s="3">
        <v>64.533511188999995</v>
      </c>
      <c r="M50" s="3">
        <v>35802.079031809</v>
      </c>
      <c r="N50" s="3">
        <v>42180.223643671998</v>
      </c>
      <c r="O50" s="3">
        <v>6.352980762E+16</v>
      </c>
      <c r="P50" s="3">
        <v>-386.26445439999998</v>
      </c>
      <c r="Q50" s="3">
        <v>3.073528086</v>
      </c>
      <c r="R50" s="3">
        <v>88.889708388000003</v>
      </c>
      <c r="S50" s="3">
        <v>-22102.064844529999</v>
      </c>
      <c r="T50" s="3">
        <v>35914.745662519999</v>
      </c>
      <c r="U50" s="3">
        <v>894.10253049999994</v>
      </c>
      <c r="V50" s="3">
        <v>-2.61699839</v>
      </c>
      <c r="W50" s="3">
        <v>-1.6107080629999999</v>
      </c>
      <c r="X50" s="3">
        <v>5.9277793000000002E-2</v>
      </c>
      <c r="Y50" s="3">
        <v>0</v>
      </c>
    </row>
    <row r="51" spans="1:25" x14ac:dyDescent="0.25">
      <c r="A51" s="24">
        <f>Flight1!A51</f>
        <v>41705.722916666666</v>
      </c>
      <c r="B51" s="3">
        <f t="shared" si="0"/>
        <v>1.3662412779999999</v>
      </c>
      <c r="C51" s="3">
        <f t="shared" si="1"/>
        <v>64.527436389000002</v>
      </c>
      <c r="D51" s="3">
        <f t="shared" si="2"/>
        <v>42182.255556511001</v>
      </c>
      <c r="E51" s="3">
        <f t="shared" si="3"/>
        <v>18136.538054070508</v>
      </c>
      <c r="F51" s="3">
        <f t="shared" si="4"/>
        <v>38070.948536762502</v>
      </c>
      <c r="G51" s="3">
        <f t="shared" si="5"/>
        <v>1005.7578034676384</v>
      </c>
      <c r="I51" s="3">
        <v>48</v>
      </c>
      <c r="J51" s="24">
        <v>41705.699999999997</v>
      </c>
      <c r="K51" s="3">
        <v>1.2206559990000001</v>
      </c>
      <c r="L51" s="3">
        <v>64.533330050000004</v>
      </c>
      <c r="M51" s="3">
        <v>35802.144198544003</v>
      </c>
      <c r="N51" s="3">
        <v>42180.288886822003</v>
      </c>
      <c r="O51" s="3">
        <v>6.352980768E+16</v>
      </c>
      <c r="P51" s="3">
        <v>-385.26445439999998</v>
      </c>
      <c r="Q51" s="3">
        <v>3.0735233389999999</v>
      </c>
      <c r="R51" s="3">
        <v>88.895003994999996</v>
      </c>
      <c r="S51" s="3">
        <v>-22258.870813940001</v>
      </c>
      <c r="T51" s="3">
        <v>35817.761370289998</v>
      </c>
      <c r="U51" s="3">
        <v>897.65098785999999</v>
      </c>
      <c r="V51" s="3">
        <v>-2.609929615</v>
      </c>
      <c r="W51" s="3">
        <v>-1.62213841</v>
      </c>
      <c r="X51" s="3">
        <v>5.8992376999999999E-2</v>
      </c>
      <c r="Y51" s="3">
        <v>0</v>
      </c>
    </row>
    <row r="52" spans="1:25" x14ac:dyDescent="0.25">
      <c r="A52" s="24">
        <f>Flight1!A52</f>
        <v>41705.723611111112</v>
      </c>
      <c r="B52" s="3">
        <f t="shared" si="0"/>
        <v>1.3702237740000001</v>
      </c>
      <c r="C52" s="3">
        <f t="shared" si="1"/>
        <v>64.527260773999998</v>
      </c>
      <c r="D52" s="3">
        <f t="shared" si="2"/>
        <v>42182.309277870998</v>
      </c>
      <c r="E52" s="3">
        <f t="shared" si="3"/>
        <v>18136.647731782741</v>
      </c>
      <c r="F52" s="3">
        <f t="shared" si="4"/>
        <v>38070.878228144677</v>
      </c>
      <c r="G52" s="3">
        <f t="shared" si="5"/>
        <v>1008.690242324457</v>
      </c>
      <c r="I52" s="3">
        <v>49</v>
      </c>
      <c r="J52" s="24">
        <v>41705.700694444444</v>
      </c>
      <c r="K52" s="3">
        <v>1.2254568290000001</v>
      </c>
      <c r="L52" s="3">
        <v>64.533149033000001</v>
      </c>
      <c r="M52" s="3">
        <v>35802.209045971998</v>
      </c>
      <c r="N52" s="3">
        <v>42180.353810597</v>
      </c>
      <c r="O52" s="3">
        <v>6.352980774E+16</v>
      </c>
      <c r="P52" s="3">
        <v>-384.26445439999998</v>
      </c>
      <c r="Q52" s="3">
        <v>3.0735186159999999</v>
      </c>
      <c r="R52" s="3">
        <v>88.900322598000002</v>
      </c>
      <c r="S52" s="3">
        <v>-22415.251165289999</v>
      </c>
      <c r="T52" s="3">
        <v>35720.092197420003</v>
      </c>
      <c r="U52" s="3">
        <v>901.18229329999997</v>
      </c>
      <c r="V52" s="3">
        <v>-2.6028109669999999</v>
      </c>
      <c r="W52" s="3">
        <v>-1.6335376880000001</v>
      </c>
      <c r="X52" s="3">
        <v>5.8705834999999998E-2</v>
      </c>
      <c r="Y52" s="3">
        <v>0</v>
      </c>
    </row>
    <row r="53" spans="1:25" x14ac:dyDescent="0.25">
      <c r="A53" s="24">
        <f>Flight1!A53</f>
        <v>41705.724305555559</v>
      </c>
      <c r="B53" s="3">
        <f t="shared" si="0"/>
        <v>1.3741800930000001</v>
      </c>
      <c r="C53" s="3">
        <f t="shared" si="1"/>
        <v>64.527085185000004</v>
      </c>
      <c r="D53" s="3">
        <f t="shared" si="2"/>
        <v>42182.362640963001</v>
      </c>
      <c r="E53" s="3">
        <f t="shared" si="3"/>
        <v>18136.757348992614</v>
      </c>
      <c r="F53" s="3">
        <f t="shared" si="4"/>
        <v>38070.807837253094</v>
      </c>
      <c r="G53" s="3">
        <f t="shared" si="5"/>
        <v>1011.6034086645737</v>
      </c>
      <c r="I53" s="3">
        <v>50</v>
      </c>
      <c r="J53" s="24">
        <v>41705.701388888891</v>
      </c>
      <c r="K53" s="3">
        <v>1.230234244</v>
      </c>
      <c r="L53" s="3">
        <v>64.532968143000005</v>
      </c>
      <c r="M53" s="3">
        <v>35802.273572849001</v>
      </c>
      <c r="N53" s="3">
        <v>42180.418413746003</v>
      </c>
      <c r="O53" s="3">
        <v>6.35298078E+16</v>
      </c>
      <c r="P53" s="3">
        <v>-383.26445439999998</v>
      </c>
      <c r="Q53" s="3">
        <v>3.073513916</v>
      </c>
      <c r="R53" s="3">
        <v>88.905662587999998</v>
      </c>
      <c r="S53" s="3">
        <v>-22571.202910349999</v>
      </c>
      <c r="T53" s="3">
        <v>35621.740014609997</v>
      </c>
      <c r="U53" s="3">
        <v>904.69637936000004</v>
      </c>
      <c r="V53" s="3">
        <v>-2.5956425830000001</v>
      </c>
      <c r="W53" s="3">
        <v>-1.644905678</v>
      </c>
      <c r="X53" s="3">
        <v>5.8418169999999998E-2</v>
      </c>
      <c r="Y53" s="3">
        <v>0</v>
      </c>
    </row>
    <row r="54" spans="1:25" x14ac:dyDescent="0.25">
      <c r="A54" s="24">
        <f>Flight1!A54</f>
        <v>41705.725000000006</v>
      </c>
      <c r="B54" s="3">
        <f t="shared" si="0"/>
        <v>1.3781101579999999</v>
      </c>
      <c r="C54" s="3">
        <f t="shared" si="1"/>
        <v>64.526909959999998</v>
      </c>
      <c r="D54" s="3">
        <f t="shared" si="2"/>
        <v>42182.415644761997</v>
      </c>
      <c r="E54" s="3">
        <f t="shared" si="3"/>
        <v>18136.866682975531</v>
      </c>
      <c r="F54" s="3">
        <f t="shared" si="4"/>
        <v>38070.737474993177</v>
      </c>
      <c r="G54" s="3">
        <f t="shared" si="5"/>
        <v>1014.497245725022</v>
      </c>
      <c r="I54" s="3">
        <v>51</v>
      </c>
      <c r="J54" s="24">
        <v>41705.70208333333</v>
      </c>
      <c r="K54" s="3">
        <v>1.234988151</v>
      </c>
      <c r="L54" s="3">
        <v>64.532787381000006</v>
      </c>
      <c r="M54" s="3">
        <v>35802.337777940003</v>
      </c>
      <c r="N54" s="3">
        <v>42180.482695026003</v>
      </c>
      <c r="O54" s="3">
        <v>6.352980786E+16</v>
      </c>
      <c r="P54" s="3">
        <v>-382.26445439999998</v>
      </c>
      <c r="Q54" s="3">
        <v>3.0735092399999999</v>
      </c>
      <c r="R54" s="3">
        <v>88.911024026999996</v>
      </c>
      <c r="S54" s="3">
        <v>-22726.72306914</v>
      </c>
      <c r="T54" s="3">
        <v>35522.706705600001</v>
      </c>
      <c r="U54" s="3">
        <v>908.19317891000003</v>
      </c>
      <c r="V54" s="3">
        <v>-2.5884246009999998</v>
      </c>
      <c r="W54" s="3">
        <v>-1.656242164</v>
      </c>
      <c r="X54" s="3">
        <v>5.8129390000000003E-2</v>
      </c>
      <c r="Y54" s="3">
        <v>0</v>
      </c>
    </row>
    <row r="55" spans="1:25" x14ac:dyDescent="0.25">
      <c r="A55" s="24">
        <f>Flight1!A55</f>
        <v>41705.725694444445</v>
      </c>
      <c r="B55" s="3">
        <f t="shared" si="0"/>
        <v>1.382013895</v>
      </c>
      <c r="C55" s="3">
        <f t="shared" si="1"/>
        <v>64.526734930999993</v>
      </c>
      <c r="D55" s="3">
        <f t="shared" si="2"/>
        <v>42182.468288245</v>
      </c>
      <c r="E55" s="3">
        <f t="shared" si="3"/>
        <v>18136.975847197824</v>
      </c>
      <c r="F55" s="3">
        <f t="shared" si="4"/>
        <v>38070.667092042531</v>
      </c>
      <c r="G55" s="3">
        <f t="shared" si="5"/>
        <v>1017.371698951618</v>
      </c>
      <c r="I55" s="3">
        <v>52</v>
      </c>
      <c r="J55" s="24">
        <v>41705.702777777777</v>
      </c>
      <c r="K55" s="3">
        <v>1.239718461</v>
      </c>
      <c r="L55" s="3">
        <v>64.532606752000007</v>
      </c>
      <c r="M55" s="3">
        <v>35802.401660010997</v>
      </c>
      <c r="N55" s="3">
        <v>42180.546653201003</v>
      </c>
      <c r="O55" s="3">
        <v>6.352980792E+16</v>
      </c>
      <c r="P55" s="3">
        <v>-381.26445439999998</v>
      </c>
      <c r="Q55" s="3">
        <v>3.073504587</v>
      </c>
      <c r="R55" s="3">
        <v>88.916402976000001</v>
      </c>
      <c r="S55" s="3">
        <v>-22881.808669919999</v>
      </c>
      <c r="T55" s="3">
        <v>35422.994167099998</v>
      </c>
      <c r="U55" s="3">
        <v>911.67262512000002</v>
      </c>
      <c r="V55" s="3">
        <v>-2.5811571579999999</v>
      </c>
      <c r="W55" s="3">
        <v>-1.6675469300000001</v>
      </c>
      <c r="X55" s="3">
        <v>5.7839500000000002E-2</v>
      </c>
      <c r="Y55" s="3">
        <v>0</v>
      </c>
    </row>
    <row r="56" spans="1:25" x14ac:dyDescent="0.25">
      <c r="A56" s="24">
        <f>Flight1!A56</f>
        <v>41705.726388888892</v>
      </c>
      <c r="B56" s="3">
        <f t="shared" si="0"/>
        <v>1.3858912290000001</v>
      </c>
      <c r="C56" s="3">
        <f t="shared" si="1"/>
        <v>64.526560098999994</v>
      </c>
      <c r="D56" s="3">
        <f t="shared" si="2"/>
        <v>42182.520570400004</v>
      </c>
      <c r="E56" s="3">
        <f t="shared" si="3"/>
        <v>18137.084842839096</v>
      </c>
      <c r="F56" s="3">
        <f t="shared" si="4"/>
        <v>38070.596692589999</v>
      </c>
      <c r="G56" s="3">
        <f t="shared" si="5"/>
        <v>1020.2267130551343</v>
      </c>
      <c r="I56" s="3">
        <v>53</v>
      </c>
      <c r="J56" s="24">
        <v>41705.703472222223</v>
      </c>
      <c r="K56" s="3">
        <v>1.2444250830000001</v>
      </c>
      <c r="L56" s="3">
        <v>64.532426256999997</v>
      </c>
      <c r="M56" s="3">
        <v>35802.465217839002</v>
      </c>
      <c r="N56" s="3">
        <v>42180.610287039999</v>
      </c>
      <c r="O56" s="3">
        <v>6.352980798E+16</v>
      </c>
      <c r="P56" s="3">
        <v>-380.26445439999998</v>
      </c>
      <c r="Q56" s="3">
        <v>3.0734999580000002</v>
      </c>
      <c r="R56" s="3">
        <v>88.921805269999993</v>
      </c>
      <c r="S56" s="3">
        <v>-23036.456749280002</v>
      </c>
      <c r="T56" s="3">
        <v>35322.604308800001</v>
      </c>
      <c r="U56" s="3">
        <v>915.13465154999994</v>
      </c>
      <c r="V56" s="3">
        <v>-2.5738403949999999</v>
      </c>
      <c r="W56" s="3">
        <v>-1.678819759</v>
      </c>
      <c r="X56" s="3">
        <v>5.7548504E-2</v>
      </c>
      <c r="Y56" s="3">
        <v>0</v>
      </c>
    </row>
    <row r="57" spans="1:25" x14ac:dyDescent="0.25">
      <c r="A57" s="24">
        <f>Flight1!A57</f>
        <v>41705.727083333339</v>
      </c>
      <c r="B57" s="3">
        <f t="shared" si="0"/>
        <v>1.3897420869999999</v>
      </c>
      <c r="C57" s="3">
        <f t="shared" si="1"/>
        <v>64.526385465999994</v>
      </c>
      <c r="D57" s="3">
        <f t="shared" si="2"/>
        <v>42182.572490218998</v>
      </c>
      <c r="E57" s="3">
        <f t="shared" si="3"/>
        <v>18137.193670395791</v>
      </c>
      <c r="F57" s="3">
        <f t="shared" si="4"/>
        <v>38070.526281101636</v>
      </c>
      <c r="G57" s="3">
        <f t="shared" si="5"/>
        <v>1023.062234219158</v>
      </c>
      <c r="I57" s="3">
        <v>54</v>
      </c>
      <c r="J57" s="24">
        <v>41705.70416666667</v>
      </c>
      <c r="K57" s="3">
        <v>1.2491079270000001</v>
      </c>
      <c r="L57" s="3">
        <v>64.532245899000003</v>
      </c>
      <c r="M57" s="3">
        <v>35802.528450204001</v>
      </c>
      <c r="N57" s="3">
        <v>42180.673595318003</v>
      </c>
      <c r="O57" s="3">
        <v>6.352980804E+16</v>
      </c>
      <c r="P57" s="3">
        <v>-379.26445439999998</v>
      </c>
      <c r="Q57" s="3">
        <v>3.0734953520000001</v>
      </c>
      <c r="R57" s="3">
        <v>88.927231383999995</v>
      </c>
      <c r="S57" s="3">
        <v>-23190.664352209998</v>
      </c>
      <c r="T57" s="3">
        <v>35221.539053289998</v>
      </c>
      <c r="U57" s="3">
        <v>918.57919203999995</v>
      </c>
      <c r="V57" s="3">
        <v>-2.5664744499999999</v>
      </c>
      <c r="W57" s="3">
        <v>-1.6900604370000001</v>
      </c>
      <c r="X57" s="3">
        <v>5.7256409000000001E-2</v>
      </c>
      <c r="Y57" s="3">
        <v>0</v>
      </c>
    </row>
    <row r="58" spans="1:25" x14ac:dyDescent="0.25">
      <c r="A58" s="24">
        <f>Flight1!A58</f>
        <v>41705.727777777778</v>
      </c>
      <c r="B58" s="3">
        <f t="shared" si="0"/>
        <v>1.393566394</v>
      </c>
      <c r="C58" s="3">
        <f t="shared" si="1"/>
        <v>64.526211029999999</v>
      </c>
      <c r="D58" s="3">
        <f t="shared" si="2"/>
        <v>42182.624046703</v>
      </c>
      <c r="E58" s="3">
        <f t="shared" si="3"/>
        <v>18137.302333036139</v>
      </c>
      <c r="F58" s="3">
        <f t="shared" si="4"/>
        <v>38070.455860806418</v>
      </c>
      <c r="G58" s="3">
        <f t="shared" si="5"/>
        <v>1025.8782071561775</v>
      </c>
      <c r="I58" s="3">
        <v>55</v>
      </c>
      <c r="J58" s="24">
        <v>41705.704861111109</v>
      </c>
      <c r="K58" s="3">
        <v>1.2537669039999999</v>
      </c>
      <c r="L58" s="3">
        <v>64.532065681999995</v>
      </c>
      <c r="M58" s="3">
        <v>35802.591355894001</v>
      </c>
      <c r="N58" s="3">
        <v>42180.736576816002</v>
      </c>
      <c r="O58" s="3">
        <v>6.35298081E+16</v>
      </c>
      <c r="P58" s="3">
        <v>-378.26445439999998</v>
      </c>
      <c r="Q58" s="3">
        <v>3.0734907709999999</v>
      </c>
      <c r="R58" s="3">
        <v>88.932672804000006</v>
      </c>
      <c r="S58" s="3">
        <v>-23344.42853212</v>
      </c>
      <c r="T58" s="3">
        <v>35119.800336050001</v>
      </c>
      <c r="U58" s="3">
        <v>922.00618079000003</v>
      </c>
      <c r="V58" s="3">
        <v>-2.5590594659999999</v>
      </c>
      <c r="W58" s="3">
        <v>-1.7012687500000001</v>
      </c>
      <c r="X58" s="3">
        <v>5.6963220000000002E-2</v>
      </c>
      <c r="Y58" s="3">
        <v>0</v>
      </c>
    </row>
    <row r="59" spans="1:25" x14ac:dyDescent="0.25">
      <c r="A59" s="24">
        <f>Flight1!A59</f>
        <v>41705.728472222225</v>
      </c>
      <c r="B59" s="3">
        <f t="shared" si="0"/>
        <v>1.397364077</v>
      </c>
      <c r="C59" s="3">
        <f t="shared" si="1"/>
        <v>64.526036796</v>
      </c>
      <c r="D59" s="3">
        <f t="shared" si="2"/>
        <v>42182.675238859003</v>
      </c>
      <c r="E59" s="3">
        <f t="shared" si="3"/>
        <v>18137.410829259035</v>
      </c>
      <c r="F59" s="3">
        <f t="shared" si="4"/>
        <v>38070.385437111036</v>
      </c>
      <c r="G59" s="3">
        <f t="shared" si="5"/>
        <v>1028.6745780515391</v>
      </c>
      <c r="I59" s="3">
        <v>56</v>
      </c>
      <c r="J59" s="24">
        <v>41705.705555555556</v>
      </c>
      <c r="K59" s="3">
        <v>1.258401925</v>
      </c>
      <c r="L59" s="3">
        <v>64.531885607000007</v>
      </c>
      <c r="M59" s="3">
        <v>35802.653933702997</v>
      </c>
      <c r="N59" s="3">
        <v>42180.799230324003</v>
      </c>
      <c r="O59" s="3">
        <v>6.352980816E+16</v>
      </c>
      <c r="P59" s="3">
        <v>-377.26445439999998</v>
      </c>
      <c r="Q59" s="3">
        <v>3.0734862129999998</v>
      </c>
      <c r="R59" s="3">
        <v>88.938137272000006</v>
      </c>
      <c r="S59" s="3">
        <v>-23497.746350919999</v>
      </c>
      <c r="T59" s="3">
        <v>35017.390105400002</v>
      </c>
      <c r="U59" s="3">
        <v>925.41555232999997</v>
      </c>
      <c r="V59" s="3">
        <v>-2.5515955840000002</v>
      </c>
      <c r="W59" s="3">
        <v>-1.7124444830000001</v>
      </c>
      <c r="X59" s="3">
        <v>5.6668942999999999E-2</v>
      </c>
      <c r="Y59" s="3">
        <v>0</v>
      </c>
    </row>
    <row r="60" spans="1:25" x14ac:dyDescent="0.25">
      <c r="A60" s="24">
        <f>Flight1!A60</f>
        <v>41705.729166666672</v>
      </c>
      <c r="B60" s="3">
        <f t="shared" si="0"/>
        <v>1.4011350650000001</v>
      </c>
      <c r="C60" s="3">
        <f t="shared" si="1"/>
        <v>64.525862762000003</v>
      </c>
      <c r="D60" s="3">
        <f t="shared" si="2"/>
        <v>42182.726065700001</v>
      </c>
      <c r="E60" s="3">
        <f t="shared" si="3"/>
        <v>18137.519162196091</v>
      </c>
      <c r="F60" s="3">
        <f t="shared" si="4"/>
        <v>38070.315013167405</v>
      </c>
      <c r="G60" s="3">
        <f t="shared" si="5"/>
        <v>1031.4512945634447</v>
      </c>
      <c r="I60" s="3">
        <v>57</v>
      </c>
      <c r="J60" s="24">
        <v>41705.706250000003</v>
      </c>
      <c r="K60" s="3">
        <v>1.263012902</v>
      </c>
      <c r="L60" s="3">
        <v>64.531705677000005</v>
      </c>
      <c r="M60" s="3">
        <v>35802.716182429998</v>
      </c>
      <c r="N60" s="3">
        <v>42180.861554634001</v>
      </c>
      <c r="O60" s="3">
        <v>6.352980822E+16</v>
      </c>
      <c r="P60" s="3">
        <v>-376.26445439999998</v>
      </c>
      <c r="Q60" s="3">
        <v>3.0734816789999999</v>
      </c>
      <c r="R60" s="3">
        <v>88.943619736000002</v>
      </c>
      <c r="S60" s="3">
        <v>-23650.61487908</v>
      </c>
      <c r="T60" s="3">
        <v>34914.310322470003</v>
      </c>
      <c r="U60" s="3">
        <v>928.80724153000006</v>
      </c>
      <c r="V60" s="3">
        <v>-2.5440829470000001</v>
      </c>
      <c r="W60" s="3">
        <v>-1.723587424</v>
      </c>
      <c r="X60" s="3">
        <v>5.6373582999999998E-2</v>
      </c>
      <c r="Y60" s="3">
        <v>0</v>
      </c>
    </row>
    <row r="61" spans="1:25" x14ac:dyDescent="0.25">
      <c r="A61" s="24">
        <f>Flight1!A61</f>
        <v>41705.729861111111</v>
      </c>
      <c r="B61" s="3">
        <f t="shared" si="0"/>
        <v>1.404879285</v>
      </c>
      <c r="C61" s="3">
        <f t="shared" si="1"/>
        <v>64.525688762000001</v>
      </c>
      <c r="D61" s="3">
        <f t="shared" si="2"/>
        <v>42182.776526248002</v>
      </c>
      <c r="E61" s="3">
        <f t="shared" si="3"/>
        <v>18137.627443962505</v>
      </c>
      <c r="F61" s="3">
        <f t="shared" si="4"/>
        <v>38070.24454023975</v>
      </c>
      <c r="G61" s="3">
        <f t="shared" si="5"/>
        <v>1034.2083028789918</v>
      </c>
      <c r="I61" s="3">
        <v>58</v>
      </c>
      <c r="J61" s="24">
        <v>41705.706944444442</v>
      </c>
      <c r="K61" s="3">
        <v>1.2675997459999999</v>
      </c>
      <c r="L61" s="3">
        <v>64.531525895000001</v>
      </c>
      <c r="M61" s="3">
        <v>35802.778100882999</v>
      </c>
      <c r="N61" s="3">
        <v>42180.923548548002</v>
      </c>
      <c r="O61" s="3">
        <v>6.352980828E+16</v>
      </c>
      <c r="P61" s="3">
        <v>-375.26445439999998</v>
      </c>
      <c r="Q61" s="3">
        <v>3.0734771699999999</v>
      </c>
      <c r="R61" s="3">
        <v>88.949121792</v>
      </c>
      <c r="S61" s="3">
        <v>-23803.031195660002</v>
      </c>
      <c r="T61" s="3">
        <v>34810.562961160002</v>
      </c>
      <c r="U61" s="3">
        <v>932.18118359000005</v>
      </c>
      <c r="V61" s="3">
        <v>-2.5365217000000002</v>
      </c>
      <c r="W61" s="3">
        <v>-1.73469736</v>
      </c>
      <c r="X61" s="3">
        <v>5.6077147000000001E-2</v>
      </c>
      <c r="Y61" s="3">
        <v>0</v>
      </c>
    </row>
    <row r="62" spans="1:25" x14ac:dyDescent="0.25">
      <c r="A62" s="24">
        <f>Flight1!A62</f>
        <v>41705.730555555558</v>
      </c>
      <c r="B62" s="3">
        <f t="shared" si="0"/>
        <v>1.4085966670000001</v>
      </c>
      <c r="C62" s="3">
        <f t="shared" si="1"/>
        <v>64.525515131999995</v>
      </c>
      <c r="D62" s="3">
        <f t="shared" si="2"/>
        <v>42182.826619530999</v>
      </c>
      <c r="E62" s="3">
        <f t="shared" si="3"/>
        <v>18137.735453092238</v>
      </c>
      <c r="F62" s="3">
        <f t="shared" si="4"/>
        <v>38070.174128449922</v>
      </c>
      <c r="G62" s="3">
        <f t="shared" si="5"/>
        <v>1036.9455513941366</v>
      </c>
      <c r="I62" s="3">
        <v>59</v>
      </c>
      <c r="J62" s="24">
        <v>41705.707638888889</v>
      </c>
      <c r="K62" s="3">
        <v>1.27216237</v>
      </c>
      <c r="L62" s="3">
        <v>64.531346264000007</v>
      </c>
      <c r="M62" s="3">
        <v>35802.839687872998</v>
      </c>
      <c r="N62" s="3">
        <v>42180.985210872997</v>
      </c>
      <c r="O62" s="3">
        <v>6.352980834E+16</v>
      </c>
      <c r="P62" s="3">
        <v>-374.26445439999998</v>
      </c>
      <c r="Q62" s="3">
        <v>3.073472684</v>
      </c>
      <c r="R62" s="3">
        <v>88.954647437999995</v>
      </c>
      <c r="S62" s="3">
        <v>-23954.992388390001</v>
      </c>
      <c r="T62" s="3">
        <v>34706.15000809</v>
      </c>
      <c r="U62" s="3">
        <v>935.53731405999997</v>
      </c>
      <c r="V62" s="3">
        <v>-2.5289119859999998</v>
      </c>
      <c r="W62" s="3">
        <v>-1.745774079</v>
      </c>
      <c r="X62" s="3">
        <v>5.5779638999999999E-2</v>
      </c>
      <c r="Y62" s="3">
        <v>0</v>
      </c>
    </row>
    <row r="63" spans="1:25" x14ac:dyDescent="0.25">
      <c r="A63" s="24">
        <f>Flight1!A63</f>
        <v>41705.731250000004</v>
      </c>
      <c r="B63" s="3">
        <f t="shared" si="0"/>
        <v>1.4122871379999999</v>
      </c>
      <c r="C63" s="3">
        <f t="shared" si="1"/>
        <v>64.525341706000006</v>
      </c>
      <c r="D63" s="3">
        <f t="shared" si="2"/>
        <v>42182.876344584001</v>
      </c>
      <c r="E63" s="3">
        <f t="shared" si="3"/>
        <v>18137.843301694455</v>
      </c>
      <c r="F63" s="3">
        <f t="shared" si="4"/>
        <v>38070.103729049195</v>
      </c>
      <c r="G63" s="3">
        <f t="shared" si="5"/>
        <v>1039.6629862976722</v>
      </c>
      <c r="I63" s="3">
        <v>60</v>
      </c>
      <c r="J63" s="24">
        <v>41705.708333333336</v>
      </c>
      <c r="K63" s="3">
        <v>1.2767006869999999</v>
      </c>
      <c r="L63" s="3">
        <v>64.531166616999997</v>
      </c>
      <c r="M63" s="3">
        <v>35802.900942218999</v>
      </c>
      <c r="N63" s="3">
        <v>42181.04654042</v>
      </c>
      <c r="O63" s="3">
        <v>6.35298084E+16</v>
      </c>
      <c r="P63" s="3">
        <v>-373.26445439999998</v>
      </c>
      <c r="Q63" s="3">
        <v>3.0734682229999999</v>
      </c>
      <c r="R63" s="3">
        <v>88.960189572000004</v>
      </c>
      <c r="S63" s="3">
        <v>-24106.49555372</v>
      </c>
      <c r="T63" s="3">
        <v>34601.07346259</v>
      </c>
      <c r="U63" s="3">
        <v>938.87556882000001</v>
      </c>
      <c r="V63" s="3">
        <v>-2.521253953</v>
      </c>
      <c r="W63" s="3">
        <v>-1.7568173709999999</v>
      </c>
      <c r="X63" s="3">
        <v>5.5481065000000003E-2</v>
      </c>
      <c r="Y63" s="3">
        <v>0</v>
      </c>
    </row>
    <row r="64" spans="1:25" x14ac:dyDescent="0.25">
      <c r="A64" s="24">
        <f>Flight1!A64</f>
        <v>41705.731944444444</v>
      </c>
      <c r="B64" s="3">
        <f t="shared" si="0"/>
        <v>1.415950628</v>
      </c>
      <c r="C64" s="3">
        <f t="shared" si="1"/>
        <v>64.525168483000002</v>
      </c>
      <c r="D64" s="3">
        <f t="shared" si="2"/>
        <v>42182.925700450003</v>
      </c>
      <c r="E64" s="3">
        <f t="shared" si="3"/>
        <v>18137.950992217658</v>
      </c>
      <c r="F64" s="3">
        <f t="shared" si="4"/>
        <v>38070.033345466327</v>
      </c>
      <c r="G64" s="3">
        <f t="shared" si="5"/>
        <v>1042.3605559872954</v>
      </c>
      <c r="I64" s="3">
        <v>61</v>
      </c>
      <c r="J64" s="24">
        <v>41705.709027777775</v>
      </c>
      <c r="K64" s="3">
        <v>1.281214611</v>
      </c>
      <c r="L64" s="3">
        <v>64.530987292999995</v>
      </c>
      <c r="M64" s="3">
        <v>35802.961862748001</v>
      </c>
      <c r="N64" s="3">
        <v>42181.107536010997</v>
      </c>
      <c r="O64" s="3">
        <v>6.352980846E+16</v>
      </c>
      <c r="P64" s="3">
        <v>-372.26445439999998</v>
      </c>
      <c r="Q64" s="3">
        <v>3.073463786</v>
      </c>
      <c r="R64" s="3">
        <v>88.965757619000001</v>
      </c>
      <c r="S64" s="3">
        <v>-24257.537796870001</v>
      </c>
      <c r="T64" s="3">
        <v>34495.33533663</v>
      </c>
      <c r="U64" s="3">
        <v>942.19588409999994</v>
      </c>
      <c r="V64" s="3">
        <v>-2.5135477449999999</v>
      </c>
      <c r="W64" s="3">
        <v>-1.7678270229999999</v>
      </c>
      <c r="X64" s="3">
        <v>5.5181431000000003E-2</v>
      </c>
      <c r="Y64" s="3">
        <v>0</v>
      </c>
    </row>
    <row r="65" spans="1:25" x14ac:dyDescent="0.25">
      <c r="A65" s="24">
        <f>Flight1!A65</f>
        <v>41705.732638888891</v>
      </c>
      <c r="B65" s="3">
        <f t="shared" si="0"/>
        <v>1.419587068</v>
      </c>
      <c r="C65" s="3">
        <f t="shared" si="1"/>
        <v>64.524995465000003</v>
      </c>
      <c r="D65" s="3">
        <f t="shared" si="2"/>
        <v>42182.974686178</v>
      </c>
      <c r="E65" s="3">
        <f t="shared" si="3"/>
        <v>18138.058525105393</v>
      </c>
      <c r="F65" s="3">
        <f t="shared" si="4"/>
        <v>38069.962982055375</v>
      </c>
      <c r="G65" s="3">
        <f t="shared" si="5"/>
        <v>1045.0382095975367</v>
      </c>
      <c r="I65" s="3">
        <v>62</v>
      </c>
      <c r="J65" s="24">
        <v>41705.709722222222</v>
      </c>
      <c r="K65" s="3">
        <v>1.2857040550000001</v>
      </c>
      <c r="L65" s="3">
        <v>64.530808125999997</v>
      </c>
      <c r="M65" s="3">
        <v>35803.022448290001</v>
      </c>
      <c r="N65" s="3">
        <v>42181.168196471997</v>
      </c>
      <c r="O65" s="3">
        <v>6.352980852E+16</v>
      </c>
      <c r="P65" s="3">
        <v>-371.26445439999998</v>
      </c>
      <c r="Q65" s="3">
        <v>3.0734593729999999</v>
      </c>
      <c r="R65" s="3">
        <v>88.971338075000006</v>
      </c>
      <c r="S65" s="3">
        <v>-24408.116231889999</v>
      </c>
      <c r="T65" s="3">
        <v>34388.9376548</v>
      </c>
      <c r="U65" s="3">
        <v>945.49819647000004</v>
      </c>
      <c r="V65" s="3">
        <v>-2.5057935119999999</v>
      </c>
      <c r="W65" s="3">
        <v>-1.778802827</v>
      </c>
      <c r="X65" s="3">
        <v>5.4880744000000002E-2</v>
      </c>
      <c r="Y65" s="3">
        <v>0</v>
      </c>
    </row>
    <row r="66" spans="1:25" x14ac:dyDescent="0.25">
      <c r="A66" s="24">
        <f>Flight1!A66</f>
        <v>41705.733333333337</v>
      </c>
      <c r="B66" s="3">
        <f t="shared" si="0"/>
        <v>1.4231963889999999</v>
      </c>
      <c r="C66" s="3">
        <f t="shared" si="1"/>
        <v>64.524822651999997</v>
      </c>
      <c r="D66" s="3">
        <f t="shared" si="2"/>
        <v>42183.023300822999</v>
      </c>
      <c r="E66" s="3">
        <f t="shared" si="3"/>
        <v>18138.165902126209</v>
      </c>
      <c r="F66" s="3">
        <f t="shared" si="4"/>
        <v>38069.892642528881</v>
      </c>
      <c r="G66" s="3">
        <f t="shared" si="5"/>
        <v>1047.6958962637545</v>
      </c>
      <c r="I66" s="3">
        <v>63</v>
      </c>
      <c r="J66" s="24">
        <v>41705.710416666669</v>
      </c>
      <c r="K66" s="3">
        <v>1.290168934</v>
      </c>
      <c r="L66" s="3">
        <v>64.530629118999997</v>
      </c>
      <c r="M66" s="3">
        <v>35803.082697684004</v>
      </c>
      <c r="N66" s="3">
        <v>42181.228520632998</v>
      </c>
      <c r="O66" s="3">
        <v>6.352980858E+16</v>
      </c>
      <c r="P66" s="3">
        <v>-370.26445439999998</v>
      </c>
      <c r="Q66" s="3">
        <v>3.0734549850000001</v>
      </c>
      <c r="R66" s="3">
        <v>88.976944133000003</v>
      </c>
      <c r="S66" s="3">
        <v>-24558.227981700002</v>
      </c>
      <c r="T66" s="3">
        <v>34281.882454289997</v>
      </c>
      <c r="U66" s="3">
        <v>948.78244284000004</v>
      </c>
      <c r="V66" s="3">
        <v>-2.4979914010000002</v>
      </c>
      <c r="W66" s="3">
        <v>-1.789744574</v>
      </c>
      <c r="X66" s="3">
        <v>5.4579007999999998E-2</v>
      </c>
      <c r="Y66" s="3">
        <v>0</v>
      </c>
    </row>
    <row r="67" spans="1:25" x14ac:dyDescent="0.25">
      <c r="A67" s="24">
        <f>Flight1!A67</f>
        <v>41705.734027777777</v>
      </c>
      <c r="B67" s="3">
        <f t="shared" si="0"/>
        <v>1.4267785200000001</v>
      </c>
      <c r="C67" s="3">
        <f t="shared" si="1"/>
        <v>64.524650043999998</v>
      </c>
      <c r="D67" s="3">
        <f t="shared" si="2"/>
        <v>42183.071543450998</v>
      </c>
      <c r="E67" s="3">
        <f t="shared" si="3"/>
        <v>18138.273125062493</v>
      </c>
      <c r="F67" s="3">
        <f t="shared" si="4"/>
        <v>38069.822330628383</v>
      </c>
      <c r="G67" s="3">
        <f t="shared" si="5"/>
        <v>1050.3335636502454</v>
      </c>
      <c r="I67" s="3">
        <v>64</v>
      </c>
      <c r="J67" s="24">
        <v>41705.711111111108</v>
      </c>
      <c r="K67" s="3">
        <v>1.2946091630000001</v>
      </c>
      <c r="L67" s="3">
        <v>64.530450274000003</v>
      </c>
      <c r="M67" s="3">
        <v>35803.142609773997</v>
      </c>
      <c r="N67" s="3">
        <v>42181.288507334997</v>
      </c>
      <c r="O67" s="3">
        <v>6.352980864E+16</v>
      </c>
      <c r="P67" s="3">
        <v>-369.26445439999998</v>
      </c>
      <c r="Q67" s="3">
        <v>3.0734506220000002</v>
      </c>
      <c r="R67" s="3">
        <v>88.982565922999996</v>
      </c>
      <c r="S67" s="3">
        <v>-24707.870178159999</v>
      </c>
      <c r="T67" s="3">
        <v>34174.171784780003</v>
      </c>
      <c r="U67" s="3">
        <v>952.04856047999999</v>
      </c>
      <c r="V67" s="3">
        <v>-2.4901415619999998</v>
      </c>
      <c r="W67" s="3">
        <v>-1.8006520530000001</v>
      </c>
      <c r="X67" s="3">
        <v>5.4276229000000002E-2</v>
      </c>
      <c r="Y67" s="3">
        <v>0</v>
      </c>
    </row>
    <row r="68" spans="1:25" x14ac:dyDescent="0.25">
      <c r="A68" s="24">
        <f>Flight1!A68</f>
        <v>41705.734722222223</v>
      </c>
      <c r="B68" s="3">
        <f t="shared" ref="B68:B131" si="6">VLOOKUP($A68,$J$3:$N$603,2)</f>
        <v>1.4303333949999999</v>
      </c>
      <c r="C68" s="3">
        <f t="shared" ref="C68:C131" si="7">VLOOKUP($A68,$J$3:$N$603,3)</f>
        <v>64.524477642999997</v>
      </c>
      <c r="D68" s="3">
        <f t="shared" ref="D68:D131" si="8">VLOOKUP($A68,$J$3:$N$603,5)</f>
        <v>42183.119413130997</v>
      </c>
      <c r="E68" s="3">
        <f t="shared" ref="E68:E131" si="9">D68*COS(RADIANS(B68))*COS(RADIANS(C68))</f>
        <v>18138.380194322952</v>
      </c>
      <c r="F68" s="3">
        <f t="shared" ref="F68:F131" si="10">D68*COS(RADIANS(B68))*SIN(RADIANS(C68))</f>
        <v>38069.75205063443</v>
      </c>
      <c r="G68" s="3">
        <f t="shared" ref="G68:G131" si="11">D68*SIN(RADIANS(B68))</f>
        <v>1052.9511631020807</v>
      </c>
      <c r="I68" s="3">
        <v>65</v>
      </c>
      <c r="J68" s="24">
        <v>41705.711805555555</v>
      </c>
      <c r="K68" s="3">
        <v>1.2990246560000001</v>
      </c>
      <c r="L68" s="3">
        <v>64.530271592999995</v>
      </c>
      <c r="M68" s="3">
        <v>35803.202183410998</v>
      </c>
      <c r="N68" s="3">
        <v>42181.348155423002</v>
      </c>
      <c r="O68" s="3">
        <v>6.35298087E+16</v>
      </c>
      <c r="P68" s="3">
        <v>-368.26445439999998</v>
      </c>
      <c r="Q68" s="3">
        <v>3.073446283</v>
      </c>
      <c r="R68" s="3">
        <v>88.988208912999994</v>
      </c>
      <c r="S68" s="3">
        <v>-24857.039962139999</v>
      </c>
      <c r="T68" s="3">
        <v>34065.807708510001</v>
      </c>
      <c r="U68" s="3">
        <v>955.29648698000005</v>
      </c>
      <c r="V68" s="3">
        <v>-2.4822441450000001</v>
      </c>
      <c r="W68" s="3">
        <v>-1.811525058</v>
      </c>
      <c r="X68" s="3">
        <v>5.3972412999999997E-2</v>
      </c>
      <c r="Y68" s="3">
        <v>0</v>
      </c>
    </row>
    <row r="69" spans="1:25" x14ac:dyDescent="0.25">
      <c r="A69" s="24">
        <f>Flight1!A69</f>
        <v>41705.73541666667</v>
      </c>
      <c r="B69" s="3">
        <f t="shared" si="6"/>
        <v>1.4338609449999999</v>
      </c>
      <c r="C69" s="3">
        <f t="shared" si="7"/>
        <v>64.524305447000003</v>
      </c>
      <c r="D69" s="3">
        <f t="shared" si="8"/>
        <v>42183.166908940999</v>
      </c>
      <c r="E69" s="3">
        <f t="shared" si="9"/>
        <v>18138.487112994681</v>
      </c>
      <c r="F69" s="3">
        <f t="shared" si="10"/>
        <v>38069.681805604348</v>
      </c>
      <c r="G69" s="3">
        <f t="shared" si="11"/>
        <v>1055.548643757211</v>
      </c>
      <c r="I69" s="3">
        <v>66</v>
      </c>
      <c r="J69" s="24">
        <v>41705.712500000001</v>
      </c>
      <c r="K69" s="3">
        <v>1.3034153289999999</v>
      </c>
      <c r="L69" s="3">
        <v>64.530093077999993</v>
      </c>
      <c r="M69" s="3">
        <v>35803.261417453999</v>
      </c>
      <c r="N69" s="3">
        <v>42181.407463748998</v>
      </c>
      <c r="O69" s="3">
        <v>6.352980876E+16</v>
      </c>
      <c r="P69" s="3">
        <v>-367.26445439999998</v>
      </c>
      <c r="Q69" s="3">
        <v>3.0734419690000001</v>
      </c>
      <c r="R69" s="3">
        <v>88.993872445999997</v>
      </c>
      <c r="S69" s="3">
        <v>-25005.73448354</v>
      </c>
      <c r="T69" s="3">
        <v>33956.792300120003</v>
      </c>
      <c r="U69" s="3">
        <v>958.52616030000002</v>
      </c>
      <c r="V69" s="3">
        <v>-2.4742993019999999</v>
      </c>
      <c r="W69" s="3">
        <v>-1.822363382</v>
      </c>
      <c r="X69" s="3">
        <v>5.3667566999999999E-2</v>
      </c>
      <c r="Y69" s="3">
        <v>0</v>
      </c>
    </row>
    <row r="70" spans="1:25" x14ac:dyDescent="0.25">
      <c r="A70" s="24">
        <f>Flight1!A70</f>
        <v>41705.736111111117</v>
      </c>
      <c r="B70" s="3">
        <f t="shared" si="6"/>
        <v>1.437361103</v>
      </c>
      <c r="C70" s="3">
        <f t="shared" si="7"/>
        <v>64.524133458999998</v>
      </c>
      <c r="D70" s="3">
        <f t="shared" si="8"/>
        <v>42183.214029968003</v>
      </c>
      <c r="E70" s="3">
        <f t="shared" si="9"/>
        <v>18138.593880823591</v>
      </c>
      <c r="F70" s="3">
        <f t="shared" si="10"/>
        <v>38069.611600138473</v>
      </c>
      <c r="G70" s="3">
        <f t="shared" si="11"/>
        <v>1058.1259562264891</v>
      </c>
      <c r="I70" s="3">
        <v>67</v>
      </c>
      <c r="J70" s="24">
        <v>41705.713194444441</v>
      </c>
      <c r="K70" s="3">
        <v>1.3077810999999999</v>
      </c>
      <c r="L70" s="3">
        <v>64.529914731999995</v>
      </c>
      <c r="M70" s="3">
        <v>35803.320310764997</v>
      </c>
      <c r="N70" s="3">
        <v>42181.466431170003</v>
      </c>
      <c r="O70" s="3">
        <v>6.352980882E+16</v>
      </c>
      <c r="P70" s="3">
        <v>-366.26445439999998</v>
      </c>
      <c r="Q70" s="3">
        <v>3.0734376800000001</v>
      </c>
      <c r="R70" s="3">
        <v>88.999553526</v>
      </c>
      <c r="S70" s="3">
        <v>-25153.950901349999</v>
      </c>
      <c r="T70" s="3">
        <v>33847.127646710003</v>
      </c>
      <c r="U70" s="3">
        <v>961.73751874000004</v>
      </c>
      <c r="V70" s="3">
        <v>-2.4663071840000002</v>
      </c>
      <c r="W70" s="3">
        <v>-1.8331668160000001</v>
      </c>
      <c r="X70" s="3">
        <v>5.3361695000000001E-2</v>
      </c>
      <c r="Y70" s="3">
        <v>0</v>
      </c>
    </row>
    <row r="71" spans="1:25" x14ac:dyDescent="0.25">
      <c r="A71" s="24">
        <f>Flight1!A71</f>
        <v>41705.736805555556</v>
      </c>
      <c r="B71" s="3">
        <f t="shared" si="6"/>
        <v>1.440833802</v>
      </c>
      <c r="C71" s="3">
        <f t="shared" si="7"/>
        <v>64.523961677000003</v>
      </c>
      <c r="D71" s="3">
        <f t="shared" si="8"/>
        <v>42183.260775301002</v>
      </c>
      <c r="E71" s="3">
        <f t="shared" si="9"/>
        <v>18138.700500871451</v>
      </c>
      <c r="F71" s="3">
        <f t="shared" si="10"/>
        <v>38069.541437240841</v>
      </c>
      <c r="G71" s="3">
        <f t="shared" si="11"/>
        <v>1060.6830511214821</v>
      </c>
      <c r="I71" s="3">
        <v>68</v>
      </c>
      <c r="J71" s="24">
        <v>41705.713888888888</v>
      </c>
      <c r="K71" s="3">
        <v>1.312121884</v>
      </c>
      <c r="L71" s="3">
        <v>64.529736387</v>
      </c>
      <c r="M71" s="3">
        <v>35803.378862215999</v>
      </c>
      <c r="N71" s="3">
        <v>42181.525056551996</v>
      </c>
      <c r="O71" s="3">
        <v>6.352980888E+16</v>
      </c>
      <c r="P71" s="3">
        <v>-365.26445439999998</v>
      </c>
      <c r="Q71" s="3">
        <v>3.0734334149999998</v>
      </c>
      <c r="R71" s="3">
        <v>89.005251776999998</v>
      </c>
      <c r="S71" s="3">
        <v>-25301.68638372</v>
      </c>
      <c r="T71" s="3">
        <v>33736.815847760001</v>
      </c>
      <c r="U71" s="3">
        <v>964.93050096000002</v>
      </c>
      <c r="V71" s="3">
        <v>-2.4582679440000001</v>
      </c>
      <c r="W71" s="3">
        <v>-1.843935157</v>
      </c>
      <c r="X71" s="3">
        <v>5.3054803999999997E-2</v>
      </c>
      <c r="Y71" s="3">
        <v>0</v>
      </c>
    </row>
    <row r="72" spans="1:25" x14ac:dyDescent="0.25">
      <c r="A72" s="24">
        <f>Flight1!A72</f>
        <v>41705.737500000003</v>
      </c>
      <c r="B72" s="3">
        <f t="shared" si="6"/>
        <v>1.444278975</v>
      </c>
      <c r="C72" s="3">
        <f t="shared" si="7"/>
        <v>64.523790102999996</v>
      </c>
      <c r="D72" s="3">
        <f t="shared" si="8"/>
        <v>42183.307144042999</v>
      </c>
      <c r="E72" s="3">
        <f t="shared" si="9"/>
        <v>18138.806973541032</v>
      </c>
      <c r="F72" s="3">
        <f t="shared" si="10"/>
        <v>38069.471321179008</v>
      </c>
      <c r="G72" s="3">
        <f t="shared" si="11"/>
        <v>1063.2198790547716</v>
      </c>
      <c r="I72" s="3">
        <v>69</v>
      </c>
      <c r="J72" s="24">
        <v>41705.714583333334</v>
      </c>
      <c r="K72" s="3">
        <v>1.316437598</v>
      </c>
      <c r="L72" s="3">
        <v>64.529558382000005</v>
      </c>
      <c r="M72" s="3">
        <v>35803.437070683001</v>
      </c>
      <c r="N72" s="3">
        <v>42181.583338766999</v>
      </c>
      <c r="O72" s="3">
        <v>6.352980894E+16</v>
      </c>
      <c r="P72" s="3">
        <v>-364.26445439999998</v>
      </c>
      <c r="Q72" s="3">
        <v>3.0734291759999999</v>
      </c>
      <c r="R72" s="3">
        <v>89.010971670000004</v>
      </c>
      <c r="S72" s="3">
        <v>-25448.938108030001</v>
      </c>
      <c r="T72" s="3">
        <v>33625.859015059999</v>
      </c>
      <c r="U72" s="3">
        <v>968.10504595999998</v>
      </c>
      <c r="V72" s="3">
        <v>-2.4501817369999999</v>
      </c>
      <c r="W72" s="3">
        <v>-1.8546681970000001</v>
      </c>
      <c r="X72" s="3">
        <v>5.2746899E-2</v>
      </c>
      <c r="Y72" s="3">
        <v>0</v>
      </c>
    </row>
    <row r="73" spans="1:25" x14ac:dyDescent="0.25">
      <c r="A73" s="24">
        <f>Flight1!A73</f>
        <v>41705.73819444445</v>
      </c>
      <c r="B73" s="3">
        <f t="shared" si="6"/>
        <v>1.4476965580000001</v>
      </c>
      <c r="C73" s="3">
        <f t="shared" si="7"/>
        <v>64.523618737000007</v>
      </c>
      <c r="D73" s="3">
        <f t="shared" si="8"/>
        <v>42183.353135297999</v>
      </c>
      <c r="E73" s="3">
        <f t="shared" si="9"/>
        <v>18138.913300532982</v>
      </c>
      <c r="F73" s="3">
        <f t="shared" si="10"/>
        <v>38069.401255522302</v>
      </c>
      <c r="G73" s="3">
        <f t="shared" si="11"/>
        <v>1065.7363928476332</v>
      </c>
      <c r="I73" s="3">
        <v>70</v>
      </c>
      <c r="J73" s="24">
        <v>41705.715277777781</v>
      </c>
      <c r="K73" s="3">
        <v>1.3207281609999999</v>
      </c>
      <c r="L73" s="3">
        <v>64.529380551000003</v>
      </c>
      <c r="M73" s="3">
        <v>35803.494935051</v>
      </c>
      <c r="N73" s="3">
        <v>42181.641276691</v>
      </c>
      <c r="O73" s="3">
        <v>6.3529809E+16</v>
      </c>
      <c r="P73" s="3">
        <v>-363.26445439999998</v>
      </c>
      <c r="Q73" s="3">
        <v>3.0734249619999998</v>
      </c>
      <c r="R73" s="3">
        <v>89.016711731000001</v>
      </c>
      <c r="S73" s="3">
        <v>-25595.703260890001</v>
      </c>
      <c r="T73" s="3">
        <v>33514.259272720003</v>
      </c>
      <c r="U73" s="3">
        <v>971.26109309000003</v>
      </c>
      <c r="V73" s="3">
        <v>-2.442048717</v>
      </c>
      <c r="W73" s="3">
        <v>-1.865365733</v>
      </c>
      <c r="X73" s="3">
        <v>5.2437985999999999E-2</v>
      </c>
      <c r="Y73" s="3">
        <v>0</v>
      </c>
    </row>
    <row r="74" spans="1:25" x14ac:dyDescent="0.25">
      <c r="A74" s="24">
        <f>Flight1!A74</f>
        <v>41705.738888888889</v>
      </c>
      <c r="B74" s="3">
        <f t="shared" si="6"/>
        <v>1.451086484</v>
      </c>
      <c r="C74" s="3">
        <f t="shared" si="7"/>
        <v>64.523447579000006</v>
      </c>
      <c r="D74" s="3">
        <f t="shared" si="8"/>
        <v>42183.398748181004</v>
      </c>
      <c r="E74" s="3">
        <f t="shared" si="9"/>
        <v>18139.019483569075</v>
      </c>
      <c r="F74" s="3">
        <f t="shared" si="10"/>
        <v>38069.331243884124</v>
      </c>
      <c r="G74" s="3">
        <f t="shared" si="11"/>
        <v>1068.232543114264</v>
      </c>
      <c r="I74" s="3">
        <v>71</v>
      </c>
      <c r="J74" s="24">
        <v>41705.71597222222</v>
      </c>
      <c r="K74" s="3">
        <v>1.3249934910000001</v>
      </c>
      <c r="L74" s="3">
        <v>64.529202897000005</v>
      </c>
      <c r="M74" s="3">
        <v>35803.552454208999</v>
      </c>
      <c r="N74" s="3">
        <v>42181.698869211003</v>
      </c>
      <c r="O74" s="3">
        <v>6.352980906E+16</v>
      </c>
      <c r="P74" s="3">
        <v>-362.26445439999998</v>
      </c>
      <c r="Q74" s="3">
        <v>3.0734207730000001</v>
      </c>
      <c r="R74" s="3">
        <v>89.022466510000001</v>
      </c>
      <c r="S74" s="3">
        <v>-25741.979038230002</v>
      </c>
      <c r="T74" s="3">
        <v>33402.01875712</v>
      </c>
      <c r="U74" s="3">
        <v>974.39858205999997</v>
      </c>
      <c r="V74" s="3">
        <v>-2.4338690399999998</v>
      </c>
      <c r="W74" s="3">
        <v>-1.87602756</v>
      </c>
      <c r="X74" s="3">
        <v>5.2128071999999998E-2</v>
      </c>
      <c r="Y74" s="3">
        <v>0</v>
      </c>
    </row>
    <row r="75" spans="1:25" x14ac:dyDescent="0.25">
      <c r="A75" s="24">
        <f>Flight1!A75</f>
        <v>41705.739583333336</v>
      </c>
      <c r="B75" s="3">
        <f t="shared" si="6"/>
        <v>1.45444869</v>
      </c>
      <c r="C75" s="3">
        <f t="shared" si="7"/>
        <v>64.523276460000005</v>
      </c>
      <c r="D75" s="3">
        <f t="shared" si="8"/>
        <v>42183.443981812998</v>
      </c>
      <c r="E75" s="3">
        <f t="shared" si="9"/>
        <v>18139.125636623179</v>
      </c>
      <c r="F75" s="3">
        <f t="shared" si="10"/>
        <v>38069.261236296457</v>
      </c>
      <c r="G75" s="3">
        <f t="shared" si="11"/>
        <v>1070.7082834136786</v>
      </c>
      <c r="I75" s="3">
        <v>72</v>
      </c>
      <c r="J75" s="24">
        <v>41705.716666666667</v>
      </c>
      <c r="K75" s="3">
        <v>1.3292335049999999</v>
      </c>
      <c r="L75" s="3">
        <v>64.529025419999996</v>
      </c>
      <c r="M75" s="3">
        <v>35803.609627054</v>
      </c>
      <c r="N75" s="3">
        <v>42181.756115217002</v>
      </c>
      <c r="O75" s="3">
        <v>6.352980912E+16</v>
      </c>
      <c r="P75" s="3">
        <v>-361.26445439999998</v>
      </c>
      <c r="Q75" s="3">
        <v>3.0734166090000001</v>
      </c>
      <c r="R75" s="3">
        <v>89.028244373000007</v>
      </c>
      <c r="S75" s="3">
        <v>-25887.76264537</v>
      </c>
      <c r="T75" s="3">
        <v>33289.139616840002</v>
      </c>
      <c r="U75" s="3">
        <v>977.51745294</v>
      </c>
      <c r="V75" s="3">
        <v>-2.4256428620000001</v>
      </c>
      <c r="W75" s="3">
        <v>-1.886653476</v>
      </c>
      <c r="X75" s="3">
        <v>5.1817162E-2</v>
      </c>
      <c r="Y75" s="3">
        <v>0</v>
      </c>
    </row>
    <row r="76" spans="1:25" x14ac:dyDescent="0.25">
      <c r="A76" s="24">
        <f>Flight1!A76</f>
        <v>41705.740277777782</v>
      </c>
      <c r="B76" s="3">
        <f t="shared" si="6"/>
        <v>1.4577831109999999</v>
      </c>
      <c r="C76" s="3">
        <f t="shared" si="7"/>
        <v>64.523105717000007</v>
      </c>
      <c r="D76" s="3">
        <f t="shared" si="8"/>
        <v>42183.488835324002</v>
      </c>
      <c r="E76" s="3">
        <f t="shared" si="9"/>
        <v>18139.231537477415</v>
      </c>
      <c r="F76" s="3">
        <f t="shared" si="10"/>
        <v>38069.191343009326</v>
      </c>
      <c r="G76" s="3">
        <f t="shared" si="11"/>
        <v>1073.1635658337618</v>
      </c>
      <c r="I76" s="3">
        <v>73</v>
      </c>
      <c r="J76" s="24">
        <v>41705.717361111114</v>
      </c>
      <c r="K76" s="3">
        <v>1.333448124</v>
      </c>
      <c r="L76" s="3">
        <v>64.528848121999999</v>
      </c>
      <c r="M76" s="3">
        <v>35803.666452489997</v>
      </c>
      <c r="N76" s="3">
        <v>42181.813013607003</v>
      </c>
      <c r="O76" s="3">
        <v>6.352980918E+16</v>
      </c>
      <c r="P76" s="3">
        <v>-360.26445439999998</v>
      </c>
      <c r="Q76" s="3">
        <v>3.0734124700000001</v>
      </c>
      <c r="R76" s="3">
        <v>89.034037776000005</v>
      </c>
      <c r="S76" s="3">
        <v>-26033.05129702</v>
      </c>
      <c r="T76" s="3">
        <v>33175.624012630004</v>
      </c>
      <c r="U76" s="3">
        <v>980.61764615000004</v>
      </c>
      <c r="V76" s="3">
        <v>-2.4173703419999999</v>
      </c>
      <c r="W76" s="3">
        <v>-1.8972432770000001</v>
      </c>
      <c r="X76" s="3">
        <v>5.1505262000000003E-2</v>
      </c>
      <c r="Y76" s="3">
        <v>0</v>
      </c>
    </row>
    <row r="77" spans="1:25" x14ac:dyDescent="0.25">
      <c r="A77" s="24">
        <f>Flight1!A77</f>
        <v>41705.740972222222</v>
      </c>
      <c r="B77" s="3">
        <f t="shared" si="6"/>
        <v>1.4610896819999999</v>
      </c>
      <c r="C77" s="3">
        <f t="shared" si="7"/>
        <v>64.522935181999998</v>
      </c>
      <c r="D77" s="3">
        <f t="shared" si="8"/>
        <v>42183.533307846999</v>
      </c>
      <c r="E77" s="3">
        <f t="shared" si="9"/>
        <v>18139.33729944679</v>
      </c>
      <c r="F77" s="3">
        <f t="shared" si="10"/>
        <v>38069.121514382576</v>
      </c>
      <c r="G77" s="3">
        <f t="shared" si="11"/>
        <v>1075.5983424631206</v>
      </c>
      <c r="I77" s="3">
        <v>74</v>
      </c>
      <c r="J77" s="24">
        <v>41705.718055555553</v>
      </c>
      <c r="K77" s="3">
        <v>1.3376372670000001</v>
      </c>
      <c r="L77" s="3">
        <v>64.528671005999996</v>
      </c>
      <c r="M77" s="3">
        <v>35803.722929427</v>
      </c>
      <c r="N77" s="3">
        <v>42181.869563284999</v>
      </c>
      <c r="O77" s="3">
        <v>6.352980924E+16</v>
      </c>
      <c r="P77" s="3">
        <v>-359.26445439999998</v>
      </c>
      <c r="Q77" s="3">
        <v>3.0734083569999999</v>
      </c>
      <c r="R77" s="3">
        <v>89.039849032000006</v>
      </c>
      <c r="S77" s="3">
        <v>-26177.84221739</v>
      </c>
      <c r="T77" s="3">
        <v>33061.474117389997</v>
      </c>
      <c r="U77" s="3">
        <v>983.69910245999995</v>
      </c>
      <c r="V77" s="3">
        <v>-2.4090516360000001</v>
      </c>
      <c r="W77" s="3">
        <v>-1.907796762</v>
      </c>
      <c r="X77" s="3">
        <v>5.1192379000000003E-2</v>
      </c>
      <c r="Y77" s="3">
        <v>0</v>
      </c>
    </row>
    <row r="78" spans="1:25" x14ac:dyDescent="0.25">
      <c r="A78" s="24">
        <f>Flight1!A78</f>
        <v>41705.741666666669</v>
      </c>
      <c r="B78" s="3">
        <f t="shared" si="6"/>
        <v>1.4643683430000001</v>
      </c>
      <c r="C78" s="3">
        <f t="shared" si="7"/>
        <v>64.522764855999995</v>
      </c>
      <c r="D78" s="3">
        <f t="shared" si="8"/>
        <v>42183.577398528003</v>
      </c>
      <c r="E78" s="3">
        <f t="shared" si="9"/>
        <v>18139.442923513838</v>
      </c>
      <c r="F78" s="3">
        <f t="shared" si="10"/>
        <v>38069.051754188869</v>
      </c>
      <c r="G78" s="3">
        <f t="shared" si="11"/>
        <v>1078.012569071346</v>
      </c>
      <c r="I78" s="3">
        <v>75</v>
      </c>
      <c r="J78" s="24">
        <v>41705.71875</v>
      </c>
      <c r="K78" s="3">
        <v>1.3418008530000001</v>
      </c>
      <c r="L78" s="3">
        <v>64.528494070999997</v>
      </c>
      <c r="M78" s="3">
        <v>35803.779056781997</v>
      </c>
      <c r="N78" s="3">
        <v>42181.925763163999</v>
      </c>
      <c r="O78" s="3">
        <v>6.35298093E+16</v>
      </c>
      <c r="P78" s="3">
        <v>-358.26445439999998</v>
      </c>
      <c r="Q78" s="3">
        <v>3.0734042700000002</v>
      </c>
      <c r="R78" s="3">
        <v>89.045682423000002</v>
      </c>
      <c r="S78" s="3">
        <v>-26322.132640200001</v>
      </c>
      <c r="T78" s="3">
        <v>32946.692116120001</v>
      </c>
      <c r="U78" s="3">
        <v>986.76176300999998</v>
      </c>
      <c r="V78" s="3">
        <v>-2.4006869050000001</v>
      </c>
      <c r="W78" s="3">
        <v>-1.9183137290000001</v>
      </c>
      <c r="X78" s="3">
        <v>5.0878516999999998E-2</v>
      </c>
      <c r="Y78" s="3">
        <v>0</v>
      </c>
    </row>
    <row r="79" spans="1:25" x14ac:dyDescent="0.25">
      <c r="A79" s="24">
        <f>Flight1!A79</f>
        <v>41705.742361111115</v>
      </c>
      <c r="B79" s="3">
        <f t="shared" si="6"/>
        <v>1.4676190280000001</v>
      </c>
      <c r="C79" s="3">
        <f t="shared" si="7"/>
        <v>64.522594737000006</v>
      </c>
      <c r="D79" s="3">
        <f t="shared" si="8"/>
        <v>42183.621106516002</v>
      </c>
      <c r="E79" s="3">
        <f t="shared" si="9"/>
        <v>18139.548412695814</v>
      </c>
      <c r="F79" s="3">
        <f t="shared" si="10"/>
        <v>38068.982065337957</v>
      </c>
      <c r="G79" s="3">
        <f t="shared" si="11"/>
        <v>1080.4061970127318</v>
      </c>
      <c r="I79" s="3">
        <v>76</v>
      </c>
      <c r="J79" s="24">
        <v>41705.719444444447</v>
      </c>
      <c r="K79" s="3">
        <v>1.345938804</v>
      </c>
      <c r="L79" s="3">
        <v>64.528317322000007</v>
      </c>
      <c r="M79" s="3">
        <v>35803.834833478002</v>
      </c>
      <c r="N79" s="3">
        <v>42181.981612160002</v>
      </c>
      <c r="O79" s="3">
        <v>6.352980936E+16</v>
      </c>
      <c r="P79" s="3">
        <v>-357.26445439999998</v>
      </c>
      <c r="Q79" s="3">
        <v>3.0734002079999998</v>
      </c>
      <c r="R79" s="3">
        <v>89.051530321000001</v>
      </c>
      <c r="S79" s="3">
        <v>-26465.91980874</v>
      </c>
      <c r="T79" s="3">
        <v>32831.280205859999</v>
      </c>
      <c r="U79" s="3">
        <v>989.8055693</v>
      </c>
      <c r="V79" s="3">
        <v>-2.3922763090000001</v>
      </c>
      <c r="W79" s="3">
        <v>-1.9287939780000001</v>
      </c>
      <c r="X79" s="3">
        <v>5.0563682999999998E-2</v>
      </c>
      <c r="Y79" s="3">
        <v>0</v>
      </c>
    </row>
    <row r="80" spans="1:25" x14ac:dyDescent="0.25">
      <c r="A80" s="24">
        <f>Flight1!A80</f>
        <v>41705.743055555555</v>
      </c>
      <c r="B80" s="3">
        <f t="shared" si="6"/>
        <v>1.470841678</v>
      </c>
      <c r="C80" s="3">
        <f t="shared" si="7"/>
        <v>64.522424826000005</v>
      </c>
      <c r="D80" s="3">
        <f t="shared" si="8"/>
        <v>42183.664430969002</v>
      </c>
      <c r="E80" s="3">
        <f t="shared" si="9"/>
        <v>18139.65376795554</v>
      </c>
      <c r="F80" s="3">
        <f t="shared" si="10"/>
        <v>38068.912451560827</v>
      </c>
      <c r="G80" s="3">
        <f t="shared" si="11"/>
        <v>1082.7791827944491</v>
      </c>
      <c r="I80" s="3">
        <v>77</v>
      </c>
      <c r="J80" s="24">
        <v>41705.720138888886</v>
      </c>
      <c r="K80" s="3">
        <v>1.3500510400000001</v>
      </c>
      <c r="L80" s="3">
        <v>64.528140758000006</v>
      </c>
      <c r="M80" s="3">
        <v>35803.890258444997</v>
      </c>
      <c r="N80" s="3">
        <v>42182.037109199002</v>
      </c>
      <c r="O80" s="3">
        <v>6.352980942E+16</v>
      </c>
      <c r="P80" s="3">
        <v>-356.26445439999998</v>
      </c>
      <c r="Q80" s="3">
        <v>3.0733961710000002</v>
      </c>
      <c r="R80" s="3">
        <v>89.057398875999993</v>
      </c>
      <c r="S80" s="3">
        <v>-26609.200975970001</v>
      </c>
      <c r="T80" s="3">
        <v>32715.240595660001</v>
      </c>
      <c r="U80" s="3">
        <v>992.83046317000003</v>
      </c>
      <c r="V80" s="3">
        <v>-2.3838200079999998</v>
      </c>
      <c r="W80" s="3">
        <v>-1.93923731</v>
      </c>
      <c r="X80" s="3">
        <v>5.0247884E-2</v>
      </c>
      <c r="Y80" s="3">
        <v>0</v>
      </c>
    </row>
    <row r="81" spans="1:25" x14ac:dyDescent="0.25">
      <c r="A81" s="24">
        <f>Flight1!A81</f>
        <v>41705.743750000001</v>
      </c>
      <c r="B81" s="3">
        <f t="shared" si="6"/>
        <v>1.4740362300000001</v>
      </c>
      <c r="C81" s="3">
        <f t="shared" si="7"/>
        <v>64.522255122999994</v>
      </c>
      <c r="D81" s="3">
        <f t="shared" si="8"/>
        <v>42183.707371051998</v>
      </c>
      <c r="E81" s="3">
        <f t="shared" si="9"/>
        <v>18139.758990947052</v>
      </c>
      <c r="F81" s="3">
        <f t="shared" si="10"/>
        <v>38068.842916328016</v>
      </c>
      <c r="G81" s="3">
        <f t="shared" si="11"/>
        <v>1085.1314799804732</v>
      </c>
      <c r="I81" s="3">
        <v>78</v>
      </c>
      <c r="J81" s="24">
        <v>41705.720833333333</v>
      </c>
      <c r="K81" s="3">
        <v>1.3541374829999999</v>
      </c>
      <c r="L81" s="3">
        <v>64.527964381000004</v>
      </c>
      <c r="M81" s="3">
        <v>35803.945330620998</v>
      </c>
      <c r="N81" s="3">
        <v>42182.092253212002</v>
      </c>
      <c r="O81" s="3">
        <v>6.352980948E+16</v>
      </c>
      <c r="P81" s="3">
        <v>-355.26445439999998</v>
      </c>
      <c r="Q81" s="3">
        <v>3.07339216</v>
      </c>
      <c r="R81" s="3">
        <v>89.063280015000004</v>
      </c>
      <c r="S81" s="3">
        <v>-26751.973404479999</v>
      </c>
      <c r="T81" s="3">
        <v>32598.575506540001</v>
      </c>
      <c r="U81" s="3">
        <v>995.83638684000005</v>
      </c>
      <c r="V81" s="3">
        <v>-2.3753181639999998</v>
      </c>
      <c r="W81" s="3">
        <v>-1.9496435240000001</v>
      </c>
      <c r="X81" s="3">
        <v>4.9931124E-2</v>
      </c>
      <c r="Y81" s="3">
        <v>0</v>
      </c>
    </row>
    <row r="82" spans="1:25" x14ac:dyDescent="0.25">
      <c r="A82" s="24">
        <f>Flight1!A82</f>
        <v>41705.744444444448</v>
      </c>
      <c r="B82" s="3">
        <f t="shared" si="6"/>
        <v>1.4772026220000001</v>
      </c>
      <c r="C82" s="3">
        <f t="shared" si="7"/>
        <v>64.522085626999996</v>
      </c>
      <c r="D82" s="3">
        <f t="shared" si="8"/>
        <v>42183.749925939002</v>
      </c>
      <c r="E82" s="3">
        <f t="shared" si="9"/>
        <v>18139.864083975906</v>
      </c>
      <c r="F82" s="3">
        <f t="shared" si="10"/>
        <v>38068.77346276641</v>
      </c>
      <c r="G82" s="3">
        <f t="shared" si="11"/>
        <v>1087.4630428716416</v>
      </c>
      <c r="I82" s="3">
        <v>79</v>
      </c>
      <c r="J82" s="24">
        <v>41705.72152777778</v>
      </c>
      <c r="K82" s="3">
        <v>1.358198056</v>
      </c>
      <c r="L82" s="3">
        <v>64.527788193000006</v>
      </c>
      <c r="M82" s="3">
        <v>35804.000048948998</v>
      </c>
      <c r="N82" s="3">
        <v>42182.147043137003</v>
      </c>
      <c r="O82" s="3">
        <v>6.352980954E+16</v>
      </c>
      <c r="P82" s="3">
        <v>-354.26445439999998</v>
      </c>
      <c r="Q82" s="3">
        <v>3.0733881749999998</v>
      </c>
      <c r="R82" s="3">
        <v>89.069187642000003</v>
      </c>
      <c r="S82" s="3">
        <v>-26894.234366640001</v>
      </c>
      <c r="T82" s="3">
        <v>32481.28717145</v>
      </c>
      <c r="U82" s="3">
        <v>998.82328288999997</v>
      </c>
      <c r="V82" s="3">
        <v>-2.366770941</v>
      </c>
      <c r="W82" s="3">
        <v>-1.960012423</v>
      </c>
      <c r="X82" s="3">
        <v>4.9613411000000003E-2</v>
      </c>
      <c r="Y82" s="3">
        <v>0</v>
      </c>
    </row>
    <row r="83" spans="1:25" x14ac:dyDescent="0.25">
      <c r="A83" s="24">
        <f>Flight1!A83</f>
        <v>41705.745138888895</v>
      </c>
      <c r="B83" s="3">
        <f t="shared" si="6"/>
        <v>1.4803407959999999</v>
      </c>
      <c r="C83" s="3">
        <f t="shared" si="7"/>
        <v>64.521916169999997</v>
      </c>
      <c r="D83" s="3">
        <f t="shared" si="8"/>
        <v>42183.792094807999</v>
      </c>
      <c r="E83" s="3">
        <f t="shared" si="9"/>
        <v>18139.969160266795</v>
      </c>
      <c r="F83" s="3">
        <f t="shared" si="10"/>
        <v>38068.704041046723</v>
      </c>
      <c r="G83" s="3">
        <f t="shared" si="11"/>
        <v>1089.7738287135201</v>
      </c>
      <c r="I83" s="3">
        <v>80</v>
      </c>
      <c r="J83" s="24">
        <v>41705.722222222219</v>
      </c>
      <c r="K83" s="3">
        <v>1.3622326789999999</v>
      </c>
      <c r="L83" s="3">
        <v>64.527612195000003</v>
      </c>
      <c r="M83" s="3">
        <v>35804.054412379999</v>
      </c>
      <c r="N83" s="3">
        <v>42182.201477920004</v>
      </c>
      <c r="O83" s="3">
        <v>6.35298096E+16</v>
      </c>
      <c r="P83" s="3">
        <v>-353.26445439999998</v>
      </c>
      <c r="Q83" s="3">
        <v>3.073384216</v>
      </c>
      <c r="R83" s="3">
        <v>89.075108912999994</v>
      </c>
      <c r="S83" s="3">
        <v>-27035.981144590001</v>
      </c>
      <c r="T83" s="3">
        <v>32363.377835219999</v>
      </c>
      <c r="U83" s="3">
        <v>1001.79109426</v>
      </c>
      <c r="V83" s="3">
        <v>-2.3581785009999998</v>
      </c>
      <c r="W83" s="3">
        <v>-1.9703438090000001</v>
      </c>
      <c r="X83" s="3">
        <v>4.9294749999999998E-2</v>
      </c>
      <c r="Y83" s="3">
        <v>0</v>
      </c>
    </row>
    <row r="84" spans="1:25" x14ac:dyDescent="0.25">
      <c r="A84" s="24">
        <f>Flight1!A84</f>
        <v>41705.745833333334</v>
      </c>
      <c r="B84" s="3">
        <f t="shared" si="6"/>
        <v>1.48345069</v>
      </c>
      <c r="C84" s="3">
        <f t="shared" si="7"/>
        <v>64.521747089000002</v>
      </c>
      <c r="D84" s="3">
        <f t="shared" si="8"/>
        <v>42183.833876848003</v>
      </c>
      <c r="E84" s="3">
        <f t="shared" si="9"/>
        <v>18140.073997538344</v>
      </c>
      <c r="F84" s="3">
        <f t="shared" si="10"/>
        <v>38068.634761282978</v>
      </c>
      <c r="G84" s="3">
        <f t="shared" si="11"/>
        <v>1092.0637918085777</v>
      </c>
      <c r="I84" s="3">
        <v>81</v>
      </c>
      <c r="J84" s="24">
        <v>41705.722916666666</v>
      </c>
      <c r="K84" s="3">
        <v>1.3662412779999999</v>
      </c>
      <c r="L84" s="3">
        <v>64.527436389000002</v>
      </c>
      <c r="M84" s="3">
        <v>35804.108419869997</v>
      </c>
      <c r="N84" s="3">
        <v>42182.255556511001</v>
      </c>
      <c r="O84" s="3">
        <v>6.352980966E+16</v>
      </c>
      <c r="P84" s="3">
        <v>-352.26445439999998</v>
      </c>
      <c r="Q84" s="3">
        <v>3.0733802830000001</v>
      </c>
      <c r="R84" s="3">
        <v>89.081048103000001</v>
      </c>
      <c r="S84" s="3">
        <v>-27177.21103029</v>
      </c>
      <c r="T84" s="3">
        <v>32244.849754499999</v>
      </c>
      <c r="U84" s="3">
        <v>1004.73976426</v>
      </c>
      <c r="V84" s="3">
        <v>-2.3495410080000001</v>
      </c>
      <c r="W84" s="3">
        <v>-1.9806374849999999</v>
      </c>
      <c r="X84" s="3">
        <v>4.8975146999999997E-2</v>
      </c>
      <c r="Y84" s="3">
        <v>0</v>
      </c>
    </row>
    <row r="85" spans="1:25" x14ac:dyDescent="0.25">
      <c r="A85" s="24">
        <f>Flight1!A85</f>
        <v>41705.746527777781</v>
      </c>
      <c r="B85" s="3">
        <f t="shared" si="6"/>
        <v>1.4865322459999999</v>
      </c>
      <c r="C85" s="3">
        <f t="shared" si="7"/>
        <v>64.521578215000005</v>
      </c>
      <c r="D85" s="3">
        <f t="shared" si="8"/>
        <v>42183.875271252997</v>
      </c>
      <c r="E85" s="3">
        <f t="shared" si="9"/>
        <v>18140.178709668609</v>
      </c>
      <c r="F85" s="3">
        <f t="shared" si="10"/>
        <v>38068.565573305808</v>
      </c>
      <c r="G85" s="3">
        <f t="shared" si="11"/>
        <v>1094.3328894040296</v>
      </c>
      <c r="I85" s="3">
        <v>82</v>
      </c>
      <c r="J85" s="24">
        <v>41705.723611111112</v>
      </c>
      <c r="K85" s="3">
        <v>1.3702237740000001</v>
      </c>
      <c r="L85" s="3">
        <v>64.527260773999998</v>
      </c>
      <c r="M85" s="3">
        <v>35804.162070384999</v>
      </c>
      <c r="N85" s="3">
        <v>42182.309277870998</v>
      </c>
      <c r="O85" s="3">
        <v>6.352980972E+16</v>
      </c>
      <c r="P85" s="3">
        <v>-351.26445439999998</v>
      </c>
      <c r="Q85" s="3">
        <v>3.0733763760000001</v>
      </c>
      <c r="R85" s="3">
        <v>89.087000591999995</v>
      </c>
      <c r="S85" s="3">
        <v>-27317.921325629999</v>
      </c>
      <c r="T85" s="3">
        <v>32125.70519778</v>
      </c>
      <c r="U85" s="3">
        <v>1007.6692365599999</v>
      </c>
      <c r="V85" s="3">
        <v>-2.3408586300000001</v>
      </c>
      <c r="W85" s="3">
        <v>-1.990893255</v>
      </c>
      <c r="X85" s="3">
        <v>4.8654609000000001E-2</v>
      </c>
      <c r="Y85" s="3">
        <v>0</v>
      </c>
    </row>
    <row r="86" spans="1:25" x14ac:dyDescent="0.25">
      <c r="A86" s="24">
        <f>Flight1!A86</f>
        <v>41705.747222222228</v>
      </c>
      <c r="B86" s="3">
        <f t="shared" si="6"/>
        <v>1.4895854049999999</v>
      </c>
      <c r="C86" s="3">
        <f t="shared" si="7"/>
        <v>64.521409546000001</v>
      </c>
      <c r="D86" s="3">
        <f t="shared" si="8"/>
        <v>42183.916277226002</v>
      </c>
      <c r="E86" s="3">
        <f t="shared" si="9"/>
        <v>18140.283299579369</v>
      </c>
      <c r="F86" s="3">
        <f t="shared" si="10"/>
        <v>38068.496479823851</v>
      </c>
      <c r="G86" s="3">
        <f t="shared" si="11"/>
        <v>1096.5810780119384</v>
      </c>
      <c r="I86" s="3">
        <v>83</v>
      </c>
      <c r="J86" s="24">
        <v>41705.724305555559</v>
      </c>
      <c r="K86" s="3">
        <v>1.3741800930000001</v>
      </c>
      <c r="L86" s="3">
        <v>64.527085185000004</v>
      </c>
      <c r="M86" s="3">
        <v>35804.215362895004</v>
      </c>
      <c r="N86" s="3">
        <v>42182.362640963001</v>
      </c>
      <c r="O86" s="3">
        <v>6.352980978E+16</v>
      </c>
      <c r="P86" s="3">
        <v>-350.26445439999998</v>
      </c>
      <c r="Q86" s="3">
        <v>3.0733724950000001</v>
      </c>
      <c r="R86" s="3">
        <v>89.092976907999997</v>
      </c>
      <c r="S86" s="3">
        <v>-27458.10934241</v>
      </c>
      <c r="T86" s="3">
        <v>32005.946445270001</v>
      </c>
      <c r="U86" s="3">
        <v>1010.5794552</v>
      </c>
      <c r="V86" s="3">
        <v>-2.3321315299999998</v>
      </c>
      <c r="W86" s="3">
        <v>-2.0011109230000002</v>
      </c>
      <c r="X86" s="3">
        <v>4.8333142000000003E-2</v>
      </c>
      <c r="Y86" s="3">
        <v>0</v>
      </c>
    </row>
    <row r="87" spans="1:25" x14ac:dyDescent="0.25">
      <c r="A87" s="24">
        <f>Flight1!A87</f>
        <v>41705.747916666667</v>
      </c>
      <c r="B87" s="3">
        <f t="shared" si="6"/>
        <v>1.492610108</v>
      </c>
      <c r="C87" s="3">
        <f t="shared" si="7"/>
        <v>64.521241083999996</v>
      </c>
      <c r="D87" s="3">
        <f t="shared" si="8"/>
        <v>42183.956893975999</v>
      </c>
      <c r="E87" s="3">
        <f t="shared" si="9"/>
        <v>18140.387767527965</v>
      </c>
      <c r="F87" s="3">
        <f t="shared" si="10"/>
        <v>38068.427484797852</v>
      </c>
      <c r="G87" s="3">
        <f t="shared" si="11"/>
        <v>1098.8083141451302</v>
      </c>
      <c r="I87" s="3">
        <v>84</v>
      </c>
      <c r="J87" s="24">
        <v>41705.724999999999</v>
      </c>
      <c r="K87" s="3">
        <v>1.3781101579999999</v>
      </c>
      <c r="L87" s="3">
        <v>64.526909959999998</v>
      </c>
      <c r="M87" s="3">
        <v>35804.268296376998</v>
      </c>
      <c r="N87" s="3">
        <v>42182.415644761997</v>
      </c>
      <c r="O87" s="3">
        <v>6.352980984E+16</v>
      </c>
      <c r="P87" s="3">
        <v>-349.26445439999998</v>
      </c>
      <c r="Q87" s="3">
        <v>3.07336864</v>
      </c>
      <c r="R87" s="3">
        <v>89.098969839999995</v>
      </c>
      <c r="S87" s="3">
        <v>-27597.772402430001</v>
      </c>
      <c r="T87" s="3">
        <v>31885.575788890001</v>
      </c>
      <c r="U87" s="3">
        <v>1013.47036458</v>
      </c>
      <c r="V87" s="3">
        <v>-2.3233598770000001</v>
      </c>
      <c r="W87" s="3">
        <v>-2.0112902940000001</v>
      </c>
      <c r="X87" s="3">
        <v>4.8010749999999998E-2</v>
      </c>
      <c r="Y87" s="3">
        <v>0</v>
      </c>
    </row>
    <row r="88" spans="1:25" x14ac:dyDescent="0.25">
      <c r="A88" s="24">
        <f>Flight1!A88</f>
        <v>41705.748611111114</v>
      </c>
      <c r="B88" s="3">
        <f t="shared" si="6"/>
        <v>1.495606298</v>
      </c>
      <c r="C88" s="3">
        <f t="shared" si="7"/>
        <v>64.521072826999998</v>
      </c>
      <c r="D88" s="3">
        <f t="shared" si="8"/>
        <v>42183.99712072</v>
      </c>
      <c r="E88" s="3">
        <f t="shared" si="9"/>
        <v>18140.49211640688</v>
      </c>
      <c r="F88" s="3">
        <f t="shared" si="10"/>
        <v>38068.358590874828</v>
      </c>
      <c r="G88" s="3">
        <f t="shared" si="11"/>
        <v>1101.0145557892438</v>
      </c>
      <c r="I88" s="3">
        <v>85</v>
      </c>
      <c r="J88" s="24">
        <v>41705.725694444445</v>
      </c>
      <c r="K88" s="3">
        <v>1.382013895</v>
      </c>
      <c r="L88" s="3">
        <v>64.526734930999993</v>
      </c>
      <c r="M88" s="3">
        <v>35804.320869816998</v>
      </c>
      <c r="N88" s="3">
        <v>42182.468288245</v>
      </c>
      <c r="O88" s="3">
        <v>6.35298099E+16</v>
      </c>
      <c r="P88" s="3">
        <v>-348.26445439999998</v>
      </c>
      <c r="Q88" s="3">
        <v>3.0733648109999998</v>
      </c>
      <c r="R88" s="3">
        <v>89.104977391000006</v>
      </c>
      <c r="S88" s="3">
        <v>-27736.907837539999</v>
      </c>
      <c r="T88" s="3">
        <v>31764.59553223</v>
      </c>
      <c r="U88" s="3">
        <v>1016.34190949</v>
      </c>
      <c r="V88" s="3">
        <v>-2.3145438380000001</v>
      </c>
      <c r="W88" s="3">
        <v>-2.0214311739999999</v>
      </c>
      <c r="X88" s="3">
        <v>4.7687441999999997E-2</v>
      </c>
      <c r="Y88" s="3">
        <v>0</v>
      </c>
    </row>
    <row r="89" spans="1:25" x14ac:dyDescent="0.25">
      <c r="A89" s="24">
        <f>Flight1!A89</f>
        <v>41705.749305555561</v>
      </c>
      <c r="B89" s="3">
        <f t="shared" si="6"/>
        <v>1.4985739170000001</v>
      </c>
      <c r="C89" s="3">
        <f t="shared" si="7"/>
        <v>64.520904775000005</v>
      </c>
      <c r="D89" s="3">
        <f t="shared" si="8"/>
        <v>42184.036956684002</v>
      </c>
      <c r="E89" s="3">
        <f t="shared" si="9"/>
        <v>18140.596347782295</v>
      </c>
      <c r="F89" s="3">
        <f t="shared" si="10"/>
        <v>38068.289801340114</v>
      </c>
      <c r="G89" s="3">
        <f t="shared" si="11"/>
        <v>1103.1997601947562</v>
      </c>
      <c r="I89" s="3">
        <v>86</v>
      </c>
      <c r="J89" s="24">
        <v>41705.726388888892</v>
      </c>
      <c r="K89" s="3">
        <v>1.3858912290000001</v>
      </c>
      <c r="L89" s="3">
        <v>64.526560098999994</v>
      </c>
      <c r="M89" s="3">
        <v>35804.373082206002</v>
      </c>
      <c r="N89" s="3">
        <v>42182.520570400004</v>
      </c>
      <c r="O89" s="3">
        <v>6.352980996E+16</v>
      </c>
      <c r="P89" s="3">
        <v>-347.26445439999998</v>
      </c>
      <c r="Q89" s="3">
        <v>3.073361008</v>
      </c>
      <c r="R89" s="3">
        <v>89.111000595999997</v>
      </c>
      <c r="S89" s="3">
        <v>-27875.512989679999</v>
      </c>
      <c r="T89" s="3">
        <v>31643.00799052</v>
      </c>
      <c r="U89" s="3">
        <v>1019.19403505</v>
      </c>
      <c r="V89" s="3">
        <v>-2.3056835809999998</v>
      </c>
      <c r="W89" s="3">
        <v>-2.0315333710000001</v>
      </c>
      <c r="X89" s="3">
        <v>4.7363223000000003E-2</v>
      </c>
      <c r="Y89" s="3">
        <v>0</v>
      </c>
    </row>
    <row r="90" spans="1:25" x14ac:dyDescent="0.25">
      <c r="A90" s="24">
        <f>Flight1!A90</f>
        <v>41705.75</v>
      </c>
      <c r="B90" s="3">
        <f t="shared" si="6"/>
        <v>1.5015129089999999</v>
      </c>
      <c r="C90" s="3">
        <f t="shared" si="7"/>
        <v>64.520736927000002</v>
      </c>
      <c r="D90" s="3">
        <f t="shared" si="8"/>
        <v>42184.076401099999</v>
      </c>
      <c r="E90" s="3">
        <f t="shared" si="9"/>
        <v>18140.700463861082</v>
      </c>
      <c r="F90" s="3">
        <f t="shared" si="10"/>
        <v>38068.221119112612</v>
      </c>
      <c r="G90" s="3">
        <f t="shared" si="11"/>
        <v>1105.3638860848951</v>
      </c>
      <c r="I90" s="3">
        <v>87</v>
      </c>
      <c r="J90" s="24">
        <v>41705.727083333331</v>
      </c>
      <c r="K90" s="3">
        <v>1.3897420869999999</v>
      </c>
      <c r="L90" s="3">
        <v>64.526385465999994</v>
      </c>
      <c r="M90" s="3">
        <v>35804.424932542999</v>
      </c>
      <c r="N90" s="3">
        <v>42182.572490218998</v>
      </c>
      <c r="O90" s="3">
        <v>6.352981002E+16</v>
      </c>
      <c r="P90" s="3">
        <v>-346.26445439999998</v>
      </c>
      <c r="Q90" s="3">
        <v>3.0733572320000002</v>
      </c>
      <c r="R90" s="3">
        <v>89.117045911999995</v>
      </c>
      <c r="S90" s="3">
        <v>-28013.585210919999</v>
      </c>
      <c r="T90" s="3">
        <v>31520.815490540001</v>
      </c>
      <c r="U90" s="3">
        <v>1022.0266868</v>
      </c>
      <c r="V90" s="3">
        <v>-2.2967792770000002</v>
      </c>
      <c r="W90" s="3">
        <v>-2.0415966910000001</v>
      </c>
      <c r="X90" s="3">
        <v>4.7038099E-2</v>
      </c>
      <c r="Y90" s="3">
        <v>0</v>
      </c>
    </row>
    <row r="91" spans="1:25" x14ac:dyDescent="0.25">
      <c r="A91" s="24">
        <f>Flight1!A91</f>
        <v>41705.750694444447</v>
      </c>
      <c r="B91" s="3">
        <f t="shared" si="6"/>
        <v>1.5044232179999999</v>
      </c>
      <c r="C91" s="3">
        <f t="shared" si="7"/>
        <v>64.520569283</v>
      </c>
      <c r="D91" s="3">
        <f t="shared" si="8"/>
        <v>42184.115453207</v>
      </c>
      <c r="E91" s="3">
        <f t="shared" si="9"/>
        <v>18140.804466178815</v>
      </c>
      <c r="F91" s="3">
        <f t="shared" si="10"/>
        <v>38068.152547413301</v>
      </c>
      <c r="G91" s="3">
        <f t="shared" si="11"/>
        <v>1107.5068921836657</v>
      </c>
      <c r="I91" s="3">
        <v>88</v>
      </c>
      <c r="J91" s="24">
        <v>41705.727777777778</v>
      </c>
      <c r="K91" s="3">
        <v>1.393566394</v>
      </c>
      <c r="L91" s="3">
        <v>64.526211029999999</v>
      </c>
      <c r="M91" s="3">
        <v>35804.476419831997</v>
      </c>
      <c r="N91" s="3">
        <v>42182.624046703</v>
      </c>
      <c r="O91" s="3">
        <v>6.352981008E+16</v>
      </c>
      <c r="P91" s="3">
        <v>-345.26445439999998</v>
      </c>
      <c r="Q91" s="3">
        <v>3.073353483</v>
      </c>
      <c r="R91" s="3">
        <v>89.123105257999995</v>
      </c>
      <c r="S91" s="3">
        <v>-28151.121863550001</v>
      </c>
      <c r="T91" s="3">
        <v>31398.020370620001</v>
      </c>
      <c r="U91" s="3">
        <v>1024.83981062</v>
      </c>
      <c r="V91" s="3">
        <v>-2.2878310960000001</v>
      </c>
      <c r="W91" s="3">
        <v>-2.051620942</v>
      </c>
      <c r="X91" s="3">
        <v>4.6712076999999998E-2</v>
      </c>
      <c r="Y91" s="3">
        <v>0</v>
      </c>
    </row>
    <row r="92" spans="1:25" x14ac:dyDescent="0.25">
      <c r="A92" s="24">
        <f>Flight1!A92</f>
        <v>41705.751388888893</v>
      </c>
      <c r="B92" s="3">
        <f t="shared" si="6"/>
        <v>1.5073047879999999</v>
      </c>
      <c r="C92" s="3">
        <f t="shared" si="7"/>
        <v>64.520401843000002</v>
      </c>
      <c r="D92" s="3">
        <f t="shared" si="8"/>
        <v>42184.154112254</v>
      </c>
      <c r="E92" s="3">
        <f t="shared" si="9"/>
        <v>18140.908356265365</v>
      </c>
      <c r="F92" s="3">
        <f t="shared" si="10"/>
        <v>38068.084089451128</v>
      </c>
      <c r="G92" s="3">
        <f t="shared" si="11"/>
        <v>1109.6287372159256</v>
      </c>
      <c r="I92" s="3">
        <v>89</v>
      </c>
      <c r="J92" s="24">
        <v>41705.728472222225</v>
      </c>
      <c r="K92" s="3">
        <v>1.397364077</v>
      </c>
      <c r="L92" s="3">
        <v>64.526036796</v>
      </c>
      <c r="M92" s="3">
        <v>35804.527543087002</v>
      </c>
      <c r="N92" s="3">
        <v>42182.675238859003</v>
      </c>
      <c r="O92" s="3">
        <v>6.352981014E+16</v>
      </c>
      <c r="P92" s="3">
        <v>-344.26445439999998</v>
      </c>
      <c r="Q92" s="3">
        <v>3.0733497600000002</v>
      </c>
      <c r="R92" s="3">
        <v>89.129181525999996</v>
      </c>
      <c r="S92" s="3">
        <v>-28288.120320080001</v>
      </c>
      <c r="T92" s="3">
        <v>31274.624980569999</v>
      </c>
      <c r="U92" s="3">
        <v>1027.6333527700001</v>
      </c>
      <c r="V92" s="3">
        <v>-2.2788392079999999</v>
      </c>
      <c r="W92" s="3">
        <v>-2.0616059340000001</v>
      </c>
      <c r="X92" s="3">
        <v>4.6385162000000001E-2</v>
      </c>
      <c r="Y92" s="3">
        <v>0</v>
      </c>
    </row>
    <row r="93" spans="1:25" x14ac:dyDescent="0.25">
      <c r="A93" s="24">
        <f>Flight1!A93</f>
        <v>41705.752083333333</v>
      </c>
      <c r="B93" s="3">
        <f t="shared" si="6"/>
        <v>1.5101575650000001</v>
      </c>
      <c r="C93" s="3">
        <f t="shared" si="7"/>
        <v>64.520234603999995</v>
      </c>
      <c r="D93" s="3">
        <f t="shared" si="8"/>
        <v>42184.192377492996</v>
      </c>
      <c r="E93" s="3">
        <f t="shared" si="9"/>
        <v>18141.012137618382</v>
      </c>
      <c r="F93" s="3">
        <f t="shared" si="10"/>
        <v>38068.015747431586</v>
      </c>
      <c r="G93" s="3">
        <f t="shared" si="11"/>
        <v>1111.7293813791919</v>
      </c>
      <c r="I93" s="3">
        <v>90</v>
      </c>
      <c r="J93" s="24">
        <v>41705.729166666664</v>
      </c>
      <c r="K93" s="3">
        <v>1.4011350650000001</v>
      </c>
      <c r="L93" s="3">
        <v>64.525862762000003</v>
      </c>
      <c r="M93" s="3">
        <v>35804.578301326997</v>
      </c>
      <c r="N93" s="3">
        <v>42182.726065700001</v>
      </c>
      <c r="O93" s="3">
        <v>6.35298102E+16</v>
      </c>
      <c r="P93" s="3">
        <v>-343.26445439999998</v>
      </c>
      <c r="Q93" s="3">
        <v>3.0733460629999998</v>
      </c>
      <c r="R93" s="3">
        <v>89.135275018000002</v>
      </c>
      <c r="S93" s="3">
        <v>-28424.577963349999</v>
      </c>
      <c r="T93" s="3">
        <v>31150.631681660001</v>
      </c>
      <c r="U93" s="3">
        <v>1030.40725989</v>
      </c>
      <c r="V93" s="3">
        <v>-2.2698037860000002</v>
      </c>
      <c r="W93" s="3">
        <v>-2.0715514759999998</v>
      </c>
      <c r="X93" s="3">
        <v>4.6057360999999998E-2</v>
      </c>
      <c r="Y93" s="3">
        <v>0</v>
      </c>
    </row>
    <row r="94" spans="1:25" x14ac:dyDescent="0.25">
      <c r="A94" s="24">
        <f>Flight1!A94</f>
        <v>41705.75277777778</v>
      </c>
      <c r="B94" s="3">
        <f t="shared" si="6"/>
        <v>1.5129814930000001</v>
      </c>
      <c r="C94" s="3">
        <f t="shared" si="7"/>
        <v>64.520067568000002</v>
      </c>
      <c r="D94" s="3">
        <f t="shared" si="8"/>
        <v>42184.230248189</v>
      </c>
      <c r="E94" s="3">
        <f t="shared" si="9"/>
        <v>18141.11581042545</v>
      </c>
      <c r="F94" s="3">
        <f t="shared" si="10"/>
        <v>38067.947525168427</v>
      </c>
      <c r="G94" s="3">
        <f t="shared" si="11"/>
        <v>1113.8087833999109</v>
      </c>
      <c r="I94" s="3">
        <v>91</v>
      </c>
      <c r="J94" s="24">
        <v>41705.729861111111</v>
      </c>
      <c r="K94" s="3">
        <v>1.404879285</v>
      </c>
      <c r="L94" s="3">
        <v>64.525688762000001</v>
      </c>
      <c r="M94" s="3">
        <v>35804.628693576997</v>
      </c>
      <c r="N94" s="3">
        <v>42182.776526248002</v>
      </c>
      <c r="O94" s="3">
        <v>6.352981026E+16</v>
      </c>
      <c r="P94" s="3">
        <v>-342.26445439999998</v>
      </c>
      <c r="Q94" s="3">
        <v>3.0733423929999999</v>
      </c>
      <c r="R94" s="3">
        <v>89.141383579999996</v>
      </c>
      <c r="S94" s="3">
        <v>-28560.492186489999</v>
      </c>
      <c r="T94" s="3">
        <v>31026.042846519998</v>
      </c>
      <c r="U94" s="3">
        <v>1033.16147899</v>
      </c>
      <c r="V94" s="3">
        <v>-2.260725002</v>
      </c>
      <c r="W94" s="3">
        <v>-2.0814573790000002</v>
      </c>
      <c r="X94" s="3">
        <v>4.5728680000000001E-2</v>
      </c>
      <c r="Y94" s="3">
        <v>0</v>
      </c>
    </row>
    <row r="95" spans="1:25" x14ac:dyDescent="0.25">
      <c r="A95" s="24">
        <f>Flight1!A95</f>
        <v>41705.753472222226</v>
      </c>
      <c r="B95" s="3">
        <f t="shared" si="6"/>
        <v>1.5157765190000001</v>
      </c>
      <c r="C95" s="3">
        <f t="shared" si="7"/>
        <v>64.519900731999996</v>
      </c>
      <c r="D95" s="3">
        <f t="shared" si="8"/>
        <v>42184.267723612</v>
      </c>
      <c r="E95" s="3">
        <f t="shared" si="9"/>
        <v>18141.219378162983</v>
      </c>
      <c r="F95" s="3">
        <f t="shared" si="10"/>
        <v>38067.879424822429</v>
      </c>
      <c r="G95" s="3">
        <f t="shared" si="11"/>
        <v>1115.8669042132319</v>
      </c>
      <c r="I95" s="3">
        <v>92</v>
      </c>
      <c r="J95" s="24">
        <v>41705.730555555558</v>
      </c>
      <c r="K95" s="3">
        <v>1.4085966670000001</v>
      </c>
      <c r="L95" s="3">
        <v>64.525515131999995</v>
      </c>
      <c r="M95" s="3">
        <v>35804.678718871997</v>
      </c>
      <c r="N95" s="3">
        <v>42182.826619530999</v>
      </c>
      <c r="O95" s="3">
        <v>6.352981032E+16</v>
      </c>
      <c r="P95" s="3">
        <v>-341.26445439999998</v>
      </c>
      <c r="Q95" s="3">
        <v>3.07333875</v>
      </c>
      <c r="R95" s="3">
        <v>89.147509654000004</v>
      </c>
      <c r="S95" s="3">
        <v>-28695.860393080002</v>
      </c>
      <c r="T95" s="3">
        <v>30900.86085918</v>
      </c>
      <c r="U95" s="3">
        <v>1035.8959574400001</v>
      </c>
      <c r="V95" s="3">
        <v>-2.2516030310000001</v>
      </c>
      <c r="W95" s="3">
        <v>-2.0913234530000002</v>
      </c>
      <c r="X95" s="3">
        <v>4.5399125999999998E-2</v>
      </c>
      <c r="Y95" s="3">
        <v>0</v>
      </c>
    </row>
    <row r="96" spans="1:25" x14ac:dyDescent="0.25">
      <c r="A96" s="24">
        <f>Flight1!A96</f>
        <v>41705.754166666666</v>
      </c>
      <c r="B96" s="3">
        <f t="shared" si="6"/>
        <v>1.5185425889999999</v>
      </c>
      <c r="C96" s="3">
        <f t="shared" si="7"/>
        <v>64.519734098000001</v>
      </c>
      <c r="D96" s="3">
        <f t="shared" si="8"/>
        <v>42184.304803038001</v>
      </c>
      <c r="E96" s="3">
        <f t="shared" si="9"/>
        <v>18141.322840985766</v>
      </c>
      <c r="F96" s="3">
        <f t="shared" si="10"/>
        <v>38067.811450138339</v>
      </c>
      <c r="G96" s="3">
        <f t="shared" si="11"/>
        <v>1117.903704019039</v>
      </c>
      <c r="I96" s="3">
        <v>93</v>
      </c>
      <c r="J96" s="24">
        <v>41705.731249999997</v>
      </c>
      <c r="K96" s="3">
        <v>1.4122871379999999</v>
      </c>
      <c r="L96" s="3">
        <v>64.525341706000006</v>
      </c>
      <c r="M96" s="3">
        <v>35804.728376252002</v>
      </c>
      <c r="N96" s="3">
        <v>42182.876344584001</v>
      </c>
      <c r="O96" s="3">
        <v>6.352981038E+16</v>
      </c>
      <c r="P96" s="3">
        <v>-340.26445439999998</v>
      </c>
      <c r="Q96" s="3">
        <v>3.0733351340000001</v>
      </c>
      <c r="R96" s="3">
        <v>89.153649505000004</v>
      </c>
      <c r="S96" s="3">
        <v>-28830.679997110001</v>
      </c>
      <c r="T96" s="3">
        <v>30775.088114940001</v>
      </c>
      <c r="U96" s="3">
        <v>1038.6106430299999</v>
      </c>
      <c r="V96" s="3">
        <v>-2.2424380460000002</v>
      </c>
      <c r="W96" s="3">
        <v>-2.101149511</v>
      </c>
      <c r="X96" s="3">
        <v>4.5068705000000001E-2</v>
      </c>
      <c r="Y96" s="3">
        <v>0</v>
      </c>
    </row>
    <row r="97" spans="1:25" x14ac:dyDescent="0.25">
      <c r="A97" s="24">
        <f>Flight1!A97</f>
        <v>41705.754861111112</v>
      </c>
      <c r="B97" s="3">
        <f t="shared" si="6"/>
        <v>1.521279652</v>
      </c>
      <c r="C97" s="3">
        <f t="shared" si="7"/>
        <v>64.519567662</v>
      </c>
      <c r="D97" s="3">
        <f t="shared" si="8"/>
        <v>42184.341485753001</v>
      </c>
      <c r="E97" s="3">
        <f t="shared" si="9"/>
        <v>18141.426203003586</v>
      </c>
      <c r="F97" s="3">
        <f t="shared" si="10"/>
        <v>38067.743602894996</v>
      </c>
      <c r="G97" s="3">
        <f t="shared" si="11"/>
        <v>1119.9191452260402</v>
      </c>
      <c r="I97" s="3">
        <v>94</v>
      </c>
      <c r="J97" s="24">
        <v>41705.731944444444</v>
      </c>
      <c r="K97" s="3">
        <v>1.415950628</v>
      </c>
      <c r="L97" s="3">
        <v>64.525168483000002</v>
      </c>
      <c r="M97" s="3">
        <v>35804.777664763998</v>
      </c>
      <c r="N97" s="3">
        <v>42182.925700450003</v>
      </c>
      <c r="O97" s="3">
        <v>6.352981044E+16</v>
      </c>
      <c r="P97" s="3">
        <v>-339.26445439999998</v>
      </c>
      <c r="Q97" s="3">
        <v>3.0733315449999998</v>
      </c>
      <c r="R97" s="3">
        <v>89.159812196999994</v>
      </c>
      <c r="S97" s="3">
        <v>-28964.948423059999</v>
      </c>
      <c r="T97" s="3">
        <v>30648.727020390001</v>
      </c>
      <c r="U97" s="3">
        <v>1041.30548389</v>
      </c>
      <c r="V97" s="3">
        <v>-2.2332302240000002</v>
      </c>
      <c r="W97" s="3">
        <v>-2.110935365</v>
      </c>
      <c r="X97" s="3">
        <v>4.4737421999999999E-2</v>
      </c>
      <c r="Y97" s="3">
        <v>0</v>
      </c>
    </row>
    <row r="98" spans="1:25" x14ac:dyDescent="0.25">
      <c r="A98" s="24">
        <f>Flight1!A98</f>
        <v>41705.755555555559</v>
      </c>
      <c r="B98" s="3">
        <f t="shared" si="6"/>
        <v>1.5239876530000001</v>
      </c>
      <c r="C98" s="3">
        <f t="shared" si="7"/>
        <v>64.519401256999998</v>
      </c>
      <c r="D98" s="3">
        <f t="shared" si="8"/>
        <v>42184.377771050997</v>
      </c>
      <c r="E98" s="3">
        <f t="shared" si="9"/>
        <v>18141.52957665073</v>
      </c>
      <c r="F98" s="3">
        <f t="shared" si="10"/>
        <v>38067.675833315741</v>
      </c>
      <c r="G98" s="3">
        <f t="shared" si="11"/>
        <v>1121.9131872997366</v>
      </c>
      <c r="I98" s="3">
        <v>95</v>
      </c>
      <c r="J98" s="24">
        <v>41705.732638888891</v>
      </c>
      <c r="K98" s="3">
        <v>1.419587068</v>
      </c>
      <c r="L98" s="3">
        <v>64.524995465000003</v>
      </c>
      <c r="M98" s="3">
        <v>35804.826583462003</v>
      </c>
      <c r="N98" s="3">
        <v>42182.974686178</v>
      </c>
      <c r="O98" s="3">
        <v>6.35298105E+16</v>
      </c>
      <c r="P98" s="3">
        <v>-338.26445439999998</v>
      </c>
      <c r="Q98" s="3">
        <v>3.0733279819999999</v>
      </c>
      <c r="R98" s="3">
        <v>89.165986615999998</v>
      </c>
      <c r="S98" s="3">
        <v>-29098.663105970001</v>
      </c>
      <c r="T98" s="3">
        <v>30521.77999331</v>
      </c>
      <c r="U98" s="3">
        <v>1043.9804285299999</v>
      </c>
      <c r="V98" s="3">
        <v>-2.2239797389999998</v>
      </c>
      <c r="W98" s="3">
        <v>-2.1206808289999999</v>
      </c>
      <c r="X98" s="3">
        <v>4.4405285000000003E-2</v>
      </c>
      <c r="Y98" s="3">
        <v>0</v>
      </c>
    </row>
    <row r="99" spans="1:25" x14ac:dyDescent="0.25">
      <c r="A99" s="24">
        <f>Flight1!A99</f>
        <v>41705.756250000006</v>
      </c>
      <c r="B99" s="3">
        <f t="shared" si="6"/>
        <v>1.5266665429999999</v>
      </c>
      <c r="C99" s="3">
        <f t="shared" si="7"/>
        <v>64.519235217000002</v>
      </c>
      <c r="D99" s="3">
        <f t="shared" si="8"/>
        <v>42184.413658231002</v>
      </c>
      <c r="E99" s="3">
        <f t="shared" si="9"/>
        <v>18141.632741434591</v>
      </c>
      <c r="F99" s="3">
        <f t="shared" si="10"/>
        <v>38067.608250130776</v>
      </c>
      <c r="G99" s="3">
        <f t="shared" si="11"/>
        <v>1123.8857941223011</v>
      </c>
      <c r="I99" s="3">
        <v>96</v>
      </c>
      <c r="J99" s="24">
        <v>41705.73333333333</v>
      </c>
      <c r="K99" s="3">
        <v>1.4231963889999999</v>
      </c>
      <c r="L99" s="3">
        <v>64.524822651999997</v>
      </c>
      <c r="M99" s="3">
        <v>35804.875131408997</v>
      </c>
      <c r="N99" s="3">
        <v>42183.023300822999</v>
      </c>
      <c r="O99" s="3">
        <v>6.352981056E+16</v>
      </c>
      <c r="P99" s="3">
        <v>-337.26445439999998</v>
      </c>
      <c r="Q99" s="3">
        <v>3.073324446</v>
      </c>
      <c r="R99" s="3">
        <v>89.172176248</v>
      </c>
      <c r="S99" s="3">
        <v>-29231.821491449999</v>
      </c>
      <c r="T99" s="3">
        <v>30394.249462669999</v>
      </c>
      <c r="U99" s="3">
        <v>1046.6354258700001</v>
      </c>
      <c r="V99" s="3">
        <v>-2.2146867690000001</v>
      </c>
      <c r="W99" s="3">
        <v>-2.1303857160000002</v>
      </c>
      <c r="X99" s="3">
        <v>4.4072300000000002E-2</v>
      </c>
      <c r="Y99" s="3">
        <v>0</v>
      </c>
    </row>
    <row r="100" spans="1:25" x14ac:dyDescent="0.25">
      <c r="A100" s="24">
        <f>Flight1!A100</f>
        <v>41705.756944444445</v>
      </c>
      <c r="B100" s="3">
        <f t="shared" si="6"/>
        <v>1.529316269</v>
      </c>
      <c r="C100" s="3">
        <f t="shared" si="7"/>
        <v>64.519069373999997</v>
      </c>
      <c r="D100" s="3">
        <f t="shared" si="8"/>
        <v>42184.449146601997</v>
      </c>
      <c r="E100" s="3">
        <f t="shared" si="9"/>
        <v>18141.735810421931</v>
      </c>
      <c r="F100" s="3">
        <f t="shared" si="10"/>
        <v>38067.54080317948</v>
      </c>
      <c r="G100" s="3">
        <f t="shared" si="11"/>
        <v>1125.8369266327463</v>
      </c>
      <c r="I100" s="3">
        <v>97</v>
      </c>
      <c r="J100" s="24">
        <v>41705.734027777777</v>
      </c>
      <c r="K100" s="3">
        <v>1.4267785200000001</v>
      </c>
      <c r="L100" s="3">
        <v>64.524650043999998</v>
      </c>
      <c r="M100" s="3">
        <v>35804.923307673002</v>
      </c>
      <c r="N100" s="3">
        <v>42183.071543450998</v>
      </c>
      <c r="O100" s="3">
        <v>6.352981062E+16</v>
      </c>
      <c r="P100" s="3">
        <v>-336.26445439999998</v>
      </c>
      <c r="Q100" s="3">
        <v>3.0733209380000002</v>
      </c>
      <c r="R100" s="3">
        <v>89.178383308999997</v>
      </c>
      <c r="S100" s="3">
        <v>-29364.42103578</v>
      </c>
      <c r="T100" s="3">
        <v>30266.137868549999</v>
      </c>
      <c r="U100" s="3">
        <v>1049.27042517</v>
      </c>
      <c r="V100" s="3">
        <v>-2.2053514920000001</v>
      </c>
      <c r="W100" s="3">
        <v>-2.1400498429999999</v>
      </c>
      <c r="X100" s="3">
        <v>4.3738472E-2</v>
      </c>
      <c r="Y100" s="3">
        <v>0</v>
      </c>
    </row>
    <row r="101" spans="1:25" x14ac:dyDescent="0.25">
      <c r="A101" s="24">
        <f>Flight1!A101</f>
        <v>41705.757638888892</v>
      </c>
      <c r="B101" s="3">
        <f t="shared" si="6"/>
        <v>1.5319367820000001</v>
      </c>
      <c r="C101" s="3">
        <f t="shared" si="7"/>
        <v>64.518903726999994</v>
      </c>
      <c r="D101" s="3">
        <f t="shared" si="8"/>
        <v>42184.484235479998</v>
      </c>
      <c r="E101" s="3">
        <f t="shared" si="9"/>
        <v>18141.83878568163</v>
      </c>
      <c r="F101" s="3">
        <f t="shared" si="10"/>
        <v>38067.473495090242</v>
      </c>
      <c r="G101" s="3">
        <f t="shared" si="11"/>
        <v>1127.7665487148086</v>
      </c>
      <c r="I101" s="3">
        <v>98</v>
      </c>
      <c r="J101" s="24">
        <v>41705.734722222223</v>
      </c>
      <c r="K101" s="3">
        <v>1.4303333949999999</v>
      </c>
      <c r="L101" s="3">
        <v>64.524477642999997</v>
      </c>
      <c r="M101" s="3">
        <v>35804.971111329003</v>
      </c>
      <c r="N101" s="3">
        <v>42183.119413130997</v>
      </c>
      <c r="O101" s="3">
        <v>6.352981068E+16</v>
      </c>
      <c r="P101" s="3">
        <v>-335.26445439999998</v>
      </c>
      <c r="Q101" s="3">
        <v>3.0733174569999999</v>
      </c>
      <c r="R101" s="3">
        <v>89.184604852999996</v>
      </c>
      <c r="S101" s="3">
        <v>-29496.459205880001</v>
      </c>
      <c r="T101" s="3">
        <v>30137.44766211</v>
      </c>
      <c r="U101" s="3">
        <v>1051.88537612</v>
      </c>
      <c r="V101" s="3">
        <v>-2.1959740860000001</v>
      </c>
      <c r="W101" s="3">
        <v>-2.1496730249999998</v>
      </c>
      <c r="X101" s="3">
        <v>4.3403809000000002E-2</v>
      </c>
      <c r="Y101" s="3">
        <v>0</v>
      </c>
    </row>
    <row r="102" spans="1:25" x14ac:dyDescent="0.25">
      <c r="A102" s="24">
        <f>Flight1!A102</f>
        <v>41705.758333333339</v>
      </c>
      <c r="B102" s="3">
        <f t="shared" si="6"/>
        <v>1.5345280299999999</v>
      </c>
      <c r="C102" s="3">
        <f t="shared" si="7"/>
        <v>64.518738275000004</v>
      </c>
      <c r="D102" s="3">
        <f t="shared" si="8"/>
        <v>42184.518924188</v>
      </c>
      <c r="E102" s="3">
        <f t="shared" si="9"/>
        <v>18141.941669299751</v>
      </c>
      <c r="F102" s="3">
        <f t="shared" si="10"/>
        <v>38067.406328527402</v>
      </c>
      <c r="G102" s="3">
        <f t="shared" si="11"/>
        <v>1129.6746220449731</v>
      </c>
      <c r="I102" s="3">
        <v>99</v>
      </c>
      <c r="J102" s="24">
        <v>41705.73541666667</v>
      </c>
      <c r="K102" s="3">
        <v>1.4338609449999999</v>
      </c>
      <c r="L102" s="3">
        <v>64.524305447000003</v>
      </c>
      <c r="M102" s="3">
        <v>35805.018541461999</v>
      </c>
      <c r="N102" s="3">
        <v>42183.166908940999</v>
      </c>
      <c r="O102" s="3">
        <v>6.352981074E+16</v>
      </c>
      <c r="P102" s="3">
        <v>-334.26445439999998</v>
      </c>
      <c r="Q102" s="3">
        <v>3.0733140030000001</v>
      </c>
      <c r="R102" s="3">
        <v>89.190841970999998</v>
      </c>
      <c r="S102" s="3">
        <v>-29627.933479439998</v>
      </c>
      <c r="T102" s="3">
        <v>30008.181305540002</v>
      </c>
      <c r="U102" s="3">
        <v>1054.48022874</v>
      </c>
      <c r="V102" s="3">
        <v>-2.1865547310000002</v>
      </c>
      <c r="W102" s="3">
        <v>-2.1592550770000001</v>
      </c>
      <c r="X102" s="3">
        <v>4.3068317000000002E-2</v>
      </c>
      <c r="Y102" s="3">
        <v>0</v>
      </c>
    </row>
    <row r="103" spans="1:25" x14ac:dyDescent="0.25">
      <c r="A103" s="24">
        <f>Flight1!A103</f>
        <v>41705.759027777778</v>
      </c>
      <c r="B103" s="3">
        <f t="shared" si="6"/>
        <v>1.5370899650000001</v>
      </c>
      <c r="C103" s="3">
        <f t="shared" si="7"/>
        <v>64.518573016000005</v>
      </c>
      <c r="D103" s="3">
        <f t="shared" si="8"/>
        <v>42184.553212058003</v>
      </c>
      <c r="E103" s="3">
        <f t="shared" si="9"/>
        <v>18142.044463985476</v>
      </c>
      <c r="F103" s="3">
        <f t="shared" si="10"/>
        <v>38067.339305751928</v>
      </c>
      <c r="G103" s="3">
        <f t="shared" si="11"/>
        <v>1131.5611112444938</v>
      </c>
      <c r="I103" s="3">
        <v>100</v>
      </c>
      <c r="J103" s="24">
        <v>41705.736111111109</v>
      </c>
      <c r="K103" s="3">
        <v>1.437361103</v>
      </c>
      <c r="L103" s="3">
        <v>64.524133458999998</v>
      </c>
      <c r="M103" s="3">
        <v>35805.065597159002</v>
      </c>
      <c r="N103" s="3">
        <v>42183.214029968003</v>
      </c>
      <c r="O103" s="3">
        <v>6.35298108E+16</v>
      </c>
      <c r="P103" s="3">
        <v>-333.26445439999998</v>
      </c>
      <c r="Q103" s="3">
        <v>3.0733105759999999</v>
      </c>
      <c r="R103" s="3">
        <v>89.197096670999997</v>
      </c>
      <c r="S103" s="3">
        <v>-29758.841344920002</v>
      </c>
      <c r="T103" s="3">
        <v>29878.341272019999</v>
      </c>
      <c r="U103" s="3">
        <v>1057.05493348</v>
      </c>
      <c r="V103" s="3">
        <v>-2.1770936060000001</v>
      </c>
      <c r="W103" s="3">
        <v>-2.1687958190000001</v>
      </c>
      <c r="X103" s="3">
        <v>4.2732002999999998E-2</v>
      </c>
      <c r="Y103" s="3">
        <v>0</v>
      </c>
    </row>
    <row r="104" spans="1:25" x14ac:dyDescent="0.25">
      <c r="A104" s="24">
        <f>Flight1!A104</f>
        <v>41705.759722222225</v>
      </c>
      <c r="B104" s="3">
        <f t="shared" si="6"/>
        <v>1.5396225379999999</v>
      </c>
      <c r="C104" s="3">
        <f t="shared" si="7"/>
        <v>64.518407949999997</v>
      </c>
      <c r="D104" s="3">
        <f t="shared" si="8"/>
        <v>42184.587098427997</v>
      </c>
      <c r="E104" s="3">
        <f t="shared" si="9"/>
        <v>18142.147171118766</v>
      </c>
      <c r="F104" s="3">
        <f t="shared" si="10"/>
        <v>38067.272429657132</v>
      </c>
      <c r="G104" s="3">
        <f t="shared" si="11"/>
        <v>1133.4259801993298</v>
      </c>
      <c r="I104" s="3">
        <v>101</v>
      </c>
      <c r="J104" s="24">
        <v>41705.736805555556</v>
      </c>
      <c r="K104" s="3">
        <v>1.440833802</v>
      </c>
      <c r="L104" s="3">
        <v>64.523961677000003</v>
      </c>
      <c r="M104" s="3">
        <v>35805.112277519998</v>
      </c>
      <c r="N104" s="3">
        <v>42183.260775301002</v>
      </c>
      <c r="O104" s="3">
        <v>6.352981086E+16</v>
      </c>
      <c r="P104" s="3">
        <v>-332.26445439999998</v>
      </c>
      <c r="Q104" s="3">
        <v>3.0733071760000001</v>
      </c>
      <c r="R104" s="3">
        <v>89.203363306</v>
      </c>
      <c r="S104" s="3">
        <v>-29889.180301609998</v>
      </c>
      <c r="T104" s="3">
        <v>29747.930045640001</v>
      </c>
      <c r="U104" s="3">
        <v>1059.6094411500001</v>
      </c>
      <c r="V104" s="3">
        <v>-2.1675908920000002</v>
      </c>
      <c r="W104" s="3">
        <v>-2.1782950670000001</v>
      </c>
      <c r="X104" s="3">
        <v>4.2394872E-2</v>
      </c>
      <c r="Y104" s="3">
        <v>0</v>
      </c>
    </row>
    <row r="105" spans="1:25" x14ac:dyDescent="0.25">
      <c r="A105" s="24">
        <f>Flight1!A105</f>
        <v>41705.760416666672</v>
      </c>
      <c r="B105" s="3">
        <f t="shared" si="6"/>
        <v>1.5421256999999999</v>
      </c>
      <c r="C105" s="3">
        <f t="shared" si="7"/>
        <v>64.518243075000001</v>
      </c>
      <c r="D105" s="3">
        <f t="shared" si="8"/>
        <v>42184.620582645002</v>
      </c>
      <c r="E105" s="3">
        <f t="shared" si="9"/>
        <v>18142.249793400719</v>
      </c>
      <c r="F105" s="3">
        <f t="shared" si="10"/>
        <v>38067.205702486957</v>
      </c>
      <c r="G105" s="3">
        <f t="shared" si="11"/>
        <v>1135.2691927962212</v>
      </c>
      <c r="I105" s="3">
        <v>102</v>
      </c>
      <c r="J105" s="24">
        <v>41705.737500000003</v>
      </c>
      <c r="K105" s="3">
        <v>1.444278975</v>
      </c>
      <c r="L105" s="3">
        <v>64.523790102999996</v>
      </c>
      <c r="M105" s="3">
        <v>35805.158581648997</v>
      </c>
      <c r="N105" s="3">
        <v>42183.307144042999</v>
      </c>
      <c r="O105" s="3">
        <v>6.352981092E+16</v>
      </c>
      <c r="P105" s="3">
        <v>-331.26445439999998</v>
      </c>
      <c r="Q105" s="3">
        <v>3.073303804</v>
      </c>
      <c r="R105" s="3">
        <v>89.209645214999995</v>
      </c>
      <c r="S105" s="3">
        <v>-30018.94785968</v>
      </c>
      <c r="T105" s="3">
        <v>29616.950121419999</v>
      </c>
      <c r="U105" s="3">
        <v>1062.1437029399999</v>
      </c>
      <c r="V105" s="3">
        <v>-2.1580467720000001</v>
      </c>
      <c r="W105" s="3">
        <v>-2.1877526409999999</v>
      </c>
      <c r="X105" s="3">
        <v>4.2056930999999999E-2</v>
      </c>
      <c r="Y105" s="3">
        <v>0</v>
      </c>
    </row>
    <row r="106" spans="1:25" x14ac:dyDescent="0.25">
      <c r="A106" s="24">
        <f>Flight1!A106</f>
        <v>41705.761111111111</v>
      </c>
      <c r="B106" s="3">
        <f t="shared" si="6"/>
        <v>1.5445994030000001</v>
      </c>
      <c r="C106" s="3">
        <f t="shared" si="7"/>
        <v>64.518078222</v>
      </c>
      <c r="D106" s="3">
        <f t="shared" si="8"/>
        <v>42184.653664063997</v>
      </c>
      <c r="E106" s="3">
        <f t="shared" si="9"/>
        <v>18142.352444470063</v>
      </c>
      <c r="F106" s="3">
        <f t="shared" si="10"/>
        <v>38067.139073570666</v>
      </c>
      <c r="G106" s="3">
        <f t="shared" si="11"/>
        <v>1137.0907136586493</v>
      </c>
      <c r="I106" s="3">
        <v>103</v>
      </c>
      <c r="J106" s="24">
        <v>41705.738194444442</v>
      </c>
      <c r="K106" s="3">
        <v>1.4476965580000001</v>
      </c>
      <c r="L106" s="3">
        <v>64.523618737000007</v>
      </c>
      <c r="M106" s="3">
        <v>35805.204508657</v>
      </c>
      <c r="N106" s="3">
        <v>42183.353135297999</v>
      </c>
      <c r="O106" s="3">
        <v>6.352981098E+16</v>
      </c>
      <c r="P106" s="3">
        <v>-330.26445439999998</v>
      </c>
      <c r="Q106" s="3">
        <v>3.07330046</v>
      </c>
      <c r="R106" s="3">
        <v>89.215943992999996</v>
      </c>
      <c r="S106" s="3">
        <v>-30148.14154022</v>
      </c>
      <c r="T106" s="3">
        <v>29485.404005190001</v>
      </c>
      <c r="U106" s="3">
        <v>1064.6576704500001</v>
      </c>
      <c r="V106" s="3">
        <v>-2.148461427</v>
      </c>
      <c r="W106" s="3">
        <v>-2.1971683610000001</v>
      </c>
      <c r="X106" s="3">
        <v>4.1718185999999997E-2</v>
      </c>
      <c r="Y106" s="3">
        <v>0</v>
      </c>
    </row>
    <row r="107" spans="1:25" x14ac:dyDescent="0.25">
      <c r="A107" s="24">
        <f>Flight1!A107</f>
        <v>41705.761805555558</v>
      </c>
      <c r="B107" s="3">
        <f t="shared" si="6"/>
        <v>1.5470436009999999</v>
      </c>
      <c r="C107" s="3">
        <f t="shared" si="7"/>
        <v>64.517913726000003</v>
      </c>
      <c r="D107" s="3">
        <f t="shared" si="8"/>
        <v>42184.686342045999</v>
      </c>
      <c r="E107" s="3">
        <f t="shared" si="9"/>
        <v>18142.454903082991</v>
      </c>
      <c r="F107" s="3">
        <f t="shared" si="10"/>
        <v>38067.072651770577</v>
      </c>
      <c r="G107" s="3">
        <f t="shared" si="11"/>
        <v>1138.8905088827744</v>
      </c>
      <c r="I107" s="3">
        <v>104</v>
      </c>
      <c r="J107" s="24">
        <v>41705.738888888889</v>
      </c>
      <c r="K107" s="3">
        <v>1.451086484</v>
      </c>
      <c r="L107" s="3">
        <v>64.523447579000006</v>
      </c>
      <c r="M107" s="3">
        <v>35805.250057662</v>
      </c>
      <c r="N107" s="3">
        <v>42183.398748181004</v>
      </c>
      <c r="O107" s="3">
        <v>6.352981104E+16</v>
      </c>
      <c r="P107" s="3">
        <v>-329.26445439999998</v>
      </c>
      <c r="Q107" s="3">
        <v>3.073297143</v>
      </c>
      <c r="R107" s="3">
        <v>89.222256174999998</v>
      </c>
      <c r="S107" s="3">
        <v>-30276.758875300002</v>
      </c>
      <c r="T107" s="3">
        <v>29353.294213559999</v>
      </c>
      <c r="U107" s="3">
        <v>1067.1512956500001</v>
      </c>
      <c r="V107" s="3">
        <v>-2.1388350410000001</v>
      </c>
      <c r="W107" s="3">
        <v>-2.206542046</v>
      </c>
      <c r="X107" s="3">
        <v>4.1378644999999999E-2</v>
      </c>
      <c r="Y107" s="3">
        <v>0</v>
      </c>
    </row>
    <row r="108" spans="1:25" x14ac:dyDescent="0.25">
      <c r="A108" s="24">
        <f>Flight1!A108</f>
        <v>41705.762500000004</v>
      </c>
      <c r="B108" s="3">
        <f t="shared" si="6"/>
        <v>1.549458247</v>
      </c>
      <c r="C108" s="3">
        <f t="shared" si="7"/>
        <v>64.517749417999994</v>
      </c>
      <c r="D108" s="3">
        <f t="shared" si="8"/>
        <v>42184.718615963</v>
      </c>
      <c r="E108" s="3">
        <f t="shared" si="9"/>
        <v>18142.557282853537</v>
      </c>
      <c r="F108" s="3">
        <f t="shared" si="10"/>
        <v>38067.006386363915</v>
      </c>
      <c r="G108" s="3">
        <f t="shared" si="11"/>
        <v>1140.6685438295842</v>
      </c>
      <c r="I108" s="3">
        <v>105</v>
      </c>
      <c r="J108" s="24">
        <v>41705.739583333336</v>
      </c>
      <c r="K108" s="3">
        <v>1.45444869</v>
      </c>
      <c r="L108" s="3">
        <v>64.523276460000005</v>
      </c>
      <c r="M108" s="3">
        <v>35805.295227791998</v>
      </c>
      <c r="N108" s="3">
        <v>42183.443981812998</v>
      </c>
      <c r="O108" s="3">
        <v>6.35298111E+16</v>
      </c>
      <c r="P108" s="3">
        <v>-328.26445439999998</v>
      </c>
      <c r="Q108" s="3">
        <v>3.073293853</v>
      </c>
      <c r="R108" s="3">
        <v>89.228587450999996</v>
      </c>
      <c r="S108" s="3">
        <v>-30404.797408009999</v>
      </c>
      <c r="T108" s="3">
        <v>29220.623273929999</v>
      </c>
      <c r="U108" s="3">
        <v>1069.62453091</v>
      </c>
      <c r="V108" s="3">
        <v>-2.1291677980000001</v>
      </c>
      <c r="W108" s="3">
        <v>-2.2158735190000001</v>
      </c>
      <c r="X108" s="3">
        <v>4.1038313E-2</v>
      </c>
      <c r="Y108" s="3">
        <v>0</v>
      </c>
    </row>
    <row r="109" spans="1:25" x14ac:dyDescent="0.25">
      <c r="A109" s="24">
        <f>Flight1!A109</f>
        <v>41705.763194444444</v>
      </c>
      <c r="B109" s="3">
        <f t="shared" si="6"/>
        <v>1.551843294</v>
      </c>
      <c r="C109" s="3">
        <f t="shared" si="7"/>
        <v>64.517585295999993</v>
      </c>
      <c r="D109" s="3">
        <f t="shared" si="8"/>
        <v>42184.750485190001</v>
      </c>
      <c r="E109" s="3">
        <f t="shared" si="9"/>
        <v>18142.659586430589</v>
      </c>
      <c r="F109" s="3">
        <f t="shared" si="10"/>
        <v>38066.940279484734</v>
      </c>
      <c r="G109" s="3">
        <f t="shared" si="11"/>
        <v>1142.4247838606691</v>
      </c>
      <c r="I109" s="3">
        <v>106</v>
      </c>
      <c r="J109" s="24">
        <v>41705.740277777775</v>
      </c>
      <c r="K109" s="3">
        <v>1.4577831109999999</v>
      </c>
      <c r="L109" s="3">
        <v>64.523105717000007</v>
      </c>
      <c r="M109" s="3">
        <v>35805.340018178998</v>
      </c>
      <c r="N109" s="3">
        <v>42183.488835324002</v>
      </c>
      <c r="O109" s="3">
        <v>6.352981116E+16</v>
      </c>
      <c r="P109" s="3">
        <v>-327.26445439999998</v>
      </c>
      <c r="Q109" s="3">
        <v>3.0732905910000001</v>
      </c>
      <c r="R109" s="3">
        <v>89.234930078000005</v>
      </c>
      <c r="S109" s="3">
        <v>-30532.254692480001</v>
      </c>
      <c r="T109" s="3">
        <v>29087.39372435</v>
      </c>
      <c r="U109" s="3">
        <v>1072.0773289799999</v>
      </c>
      <c r="V109" s="3">
        <v>-2.1194598830000002</v>
      </c>
      <c r="W109" s="3">
        <v>-2.2251626010000001</v>
      </c>
      <c r="X109" s="3">
        <v>4.0697196999999997E-2</v>
      </c>
      <c r="Y109" s="3">
        <v>0</v>
      </c>
    </row>
    <row r="110" spans="1:25" x14ac:dyDescent="0.25">
      <c r="A110" s="24">
        <f>Flight1!A110</f>
        <v>41705.763888888891</v>
      </c>
      <c r="B110" s="3">
        <f t="shared" si="6"/>
        <v>1.5541986969999999</v>
      </c>
      <c r="C110" s="3">
        <f t="shared" si="7"/>
        <v>64.517421358999997</v>
      </c>
      <c r="D110" s="3">
        <f t="shared" si="8"/>
        <v>42184.781949115</v>
      </c>
      <c r="E110" s="3">
        <f t="shared" si="9"/>
        <v>18142.761815775015</v>
      </c>
      <c r="F110" s="3">
        <f t="shared" si="10"/>
        <v>38066.874333534099</v>
      </c>
      <c r="G110" s="3">
        <f t="shared" si="11"/>
        <v>1144.1591958104743</v>
      </c>
      <c r="I110" s="3">
        <v>107</v>
      </c>
      <c r="J110" s="24">
        <v>41705.740972222222</v>
      </c>
      <c r="K110" s="3">
        <v>1.4610896819999999</v>
      </c>
      <c r="L110" s="3">
        <v>64.522935181999998</v>
      </c>
      <c r="M110" s="3">
        <v>35805.384427965</v>
      </c>
      <c r="N110" s="3">
        <v>42183.533307846999</v>
      </c>
      <c r="O110" s="3">
        <v>6.352981122E+16</v>
      </c>
      <c r="P110" s="3">
        <v>-326.26445439999998</v>
      </c>
      <c r="Q110" s="3">
        <v>3.0732873569999999</v>
      </c>
      <c r="R110" s="3">
        <v>89.241290738999993</v>
      </c>
      <c r="S110" s="3">
        <v>-30659.12829398</v>
      </c>
      <c r="T110" s="3">
        <v>28953.608113540002</v>
      </c>
      <c r="U110" s="3">
        <v>1074.50964299</v>
      </c>
      <c r="V110" s="3">
        <v>-2.1097114810000002</v>
      </c>
      <c r="W110" s="3">
        <v>-2.2344091150000001</v>
      </c>
      <c r="X110" s="3">
        <v>4.0355304000000002E-2</v>
      </c>
      <c r="Y110" s="3">
        <v>0</v>
      </c>
    </row>
    <row r="111" spans="1:25" x14ac:dyDescent="0.25">
      <c r="A111" s="24">
        <f>Flight1!A111</f>
        <v>41705.764583333337</v>
      </c>
      <c r="B111" s="3">
        <f t="shared" si="6"/>
        <v>1.5565244110000001</v>
      </c>
      <c r="C111" s="3">
        <f t="shared" si="7"/>
        <v>64.517257606000001</v>
      </c>
      <c r="D111" s="3">
        <f t="shared" si="8"/>
        <v>42184.813007129</v>
      </c>
      <c r="E111" s="3">
        <f t="shared" si="9"/>
        <v>18142.863972836814</v>
      </c>
      <c r="F111" s="3">
        <f t="shared" si="10"/>
        <v>38066.808550890113</v>
      </c>
      <c r="G111" s="3">
        <f t="shared" si="11"/>
        <v>1145.8717465140394</v>
      </c>
      <c r="I111" s="3">
        <v>108</v>
      </c>
      <c r="J111" s="24">
        <v>41705.741666666669</v>
      </c>
      <c r="K111" s="3">
        <v>1.4643683430000001</v>
      </c>
      <c r="L111" s="3">
        <v>64.522764855999995</v>
      </c>
      <c r="M111" s="3">
        <v>35805.428456296002</v>
      </c>
      <c r="N111" s="3">
        <v>42183.577398528003</v>
      </c>
      <c r="O111" s="3">
        <v>6.352981128E+16</v>
      </c>
      <c r="P111" s="3">
        <v>-325.26445439999998</v>
      </c>
      <c r="Q111" s="3">
        <v>3.0732841510000002</v>
      </c>
      <c r="R111" s="3">
        <v>89.247658135999998</v>
      </c>
      <c r="S111" s="3">
        <v>-30785.415788940001</v>
      </c>
      <c r="T111" s="3">
        <v>28819.269000820001</v>
      </c>
      <c r="U111" s="3">
        <v>1076.9214264899999</v>
      </c>
      <c r="V111" s="3">
        <v>-2.0999227789999999</v>
      </c>
      <c r="W111" s="3">
        <v>-2.2436128860000002</v>
      </c>
      <c r="X111" s="3">
        <v>4.0012640000000002E-2</v>
      </c>
      <c r="Y111" s="3">
        <v>0</v>
      </c>
    </row>
    <row r="112" spans="1:25" x14ac:dyDescent="0.25">
      <c r="A112" s="24">
        <f>Flight1!A112</f>
        <v>41705.765277777777</v>
      </c>
      <c r="B112" s="3">
        <f t="shared" si="6"/>
        <v>1.5588203920000001</v>
      </c>
      <c r="C112" s="3">
        <f t="shared" si="7"/>
        <v>64.517094035</v>
      </c>
      <c r="D112" s="3">
        <f t="shared" si="8"/>
        <v>42184.843658635</v>
      </c>
      <c r="E112" s="3">
        <f t="shared" si="9"/>
        <v>18142.966060214625</v>
      </c>
      <c r="F112" s="3">
        <f t="shared" si="10"/>
        <v>38066.742933581168</v>
      </c>
      <c r="G112" s="3">
        <f t="shared" si="11"/>
        <v>1147.5624035432297</v>
      </c>
      <c r="I112" s="3">
        <v>109</v>
      </c>
      <c r="J112" s="24">
        <v>41705.742361111108</v>
      </c>
      <c r="K112" s="3">
        <v>1.4676190280000001</v>
      </c>
      <c r="L112" s="3">
        <v>64.522594737000006</v>
      </c>
      <c r="M112" s="3">
        <v>35805.472102330001</v>
      </c>
      <c r="N112" s="3">
        <v>42183.621106516002</v>
      </c>
      <c r="O112" s="3">
        <v>6.352981134E+16</v>
      </c>
      <c r="P112" s="3">
        <v>-324.26445439999998</v>
      </c>
      <c r="Q112" s="3">
        <v>3.0732809720000001</v>
      </c>
      <c r="R112" s="3">
        <v>89.254046294999995</v>
      </c>
      <c r="S112" s="3">
        <v>-30911.114764959999</v>
      </c>
      <c r="T112" s="3">
        <v>28684.378956050001</v>
      </c>
      <c r="U112" s="3">
        <v>1079.3126334000001</v>
      </c>
      <c r="V112" s="3">
        <v>-2.0900939639999998</v>
      </c>
      <c r="W112" s="3">
        <v>-2.2527737380000001</v>
      </c>
      <c r="X112" s="3">
        <v>3.9669211000000003E-2</v>
      </c>
      <c r="Y112" s="3">
        <v>0</v>
      </c>
    </row>
    <row r="113" spans="1:25" x14ac:dyDescent="0.25">
      <c r="A113" s="24">
        <f>Flight1!A113</f>
        <v>41705.765972222223</v>
      </c>
      <c r="B113" s="3">
        <f t="shared" si="6"/>
        <v>1.561086596</v>
      </c>
      <c r="C113" s="3">
        <f t="shared" si="7"/>
        <v>64.516930645000002</v>
      </c>
      <c r="D113" s="3">
        <f t="shared" si="8"/>
        <v>42184.873903041</v>
      </c>
      <c r="E113" s="3">
        <f t="shared" si="9"/>
        <v>18143.068079832436</v>
      </c>
      <c r="F113" s="3">
        <f t="shared" si="10"/>
        <v>38066.677483930725</v>
      </c>
      <c r="G113" s="3">
        <f t="shared" si="11"/>
        <v>1149.2311344705515</v>
      </c>
      <c r="I113" s="3">
        <v>110</v>
      </c>
      <c r="J113" s="24">
        <v>41705.743055555555</v>
      </c>
      <c r="K113" s="3">
        <v>1.470841678</v>
      </c>
      <c r="L113" s="3">
        <v>64.522424826000005</v>
      </c>
      <c r="M113" s="3">
        <v>35805.515365227002</v>
      </c>
      <c r="N113" s="3">
        <v>42183.664430969002</v>
      </c>
      <c r="O113" s="3">
        <v>6.35298114E+16</v>
      </c>
      <c r="P113" s="3">
        <v>-323.26445439999998</v>
      </c>
      <c r="Q113" s="3">
        <v>3.0732778220000001</v>
      </c>
      <c r="R113" s="3">
        <v>89.260449919999999</v>
      </c>
      <c r="S113" s="3">
        <v>-31036.222820930001</v>
      </c>
      <c r="T113" s="3">
        <v>28548.9405596</v>
      </c>
      <c r="U113" s="3">
        <v>1081.6832180500001</v>
      </c>
      <c r="V113" s="3">
        <v>-2.0802252229999998</v>
      </c>
      <c r="W113" s="3">
        <v>-2.261891495</v>
      </c>
      <c r="X113" s="3">
        <v>3.9325025E-2</v>
      </c>
      <c r="Y113" s="3">
        <v>0</v>
      </c>
    </row>
    <row r="114" spans="1:25" x14ac:dyDescent="0.25">
      <c r="A114" s="24">
        <f>Flight1!A114</f>
        <v>41705.76666666667</v>
      </c>
      <c r="B114" s="3">
        <f t="shared" si="6"/>
        <v>1.5633229790000001</v>
      </c>
      <c r="C114" s="3">
        <f t="shared" si="7"/>
        <v>64.516767434000002</v>
      </c>
      <c r="D114" s="3">
        <f t="shared" si="8"/>
        <v>42184.903739763002</v>
      </c>
      <c r="E114" s="3">
        <f t="shared" si="9"/>
        <v>18143.170034269617</v>
      </c>
      <c r="F114" s="3">
        <f t="shared" si="10"/>
        <v>38066.612203926576</v>
      </c>
      <c r="G114" s="3">
        <f t="shared" si="11"/>
        <v>1150.8779068692302</v>
      </c>
      <c r="I114" s="3">
        <v>111</v>
      </c>
      <c r="J114" s="24">
        <v>41705.743750000001</v>
      </c>
      <c r="K114" s="3">
        <v>1.4740362300000001</v>
      </c>
      <c r="L114" s="3">
        <v>64.522255122999994</v>
      </c>
      <c r="M114" s="3">
        <v>35805.558244157997</v>
      </c>
      <c r="N114" s="3">
        <v>42183.707371051998</v>
      </c>
      <c r="O114" s="3">
        <v>6.352981146E+16</v>
      </c>
      <c r="P114" s="3">
        <v>-322.26445439999998</v>
      </c>
      <c r="Q114" s="3">
        <v>3.0732746990000002</v>
      </c>
      <c r="R114" s="3">
        <v>89.266865065000005</v>
      </c>
      <c r="S114" s="3">
        <v>-31160.737567010001</v>
      </c>
      <c r="T114" s="3">
        <v>28412.956402290001</v>
      </c>
      <c r="U114" s="3">
        <v>1084.03313514</v>
      </c>
      <c r="V114" s="3">
        <v>-2.070316745</v>
      </c>
      <c r="W114" s="3">
        <v>-2.2709659850000001</v>
      </c>
      <c r="X114" s="3">
        <v>3.8980086999999997E-2</v>
      </c>
      <c r="Y114" s="3">
        <v>0</v>
      </c>
    </row>
    <row r="115" spans="1:25" x14ac:dyDescent="0.25">
      <c r="A115" s="24">
        <f>Flight1!A115</f>
        <v>41705.767361111117</v>
      </c>
      <c r="B115" s="3">
        <f t="shared" si="6"/>
        <v>1.5655294989999999</v>
      </c>
      <c r="C115" s="3">
        <f t="shared" si="7"/>
        <v>64.516604400999995</v>
      </c>
      <c r="D115" s="3">
        <f t="shared" si="8"/>
        <v>42184.933168228003</v>
      </c>
      <c r="E115" s="3">
        <f t="shared" si="9"/>
        <v>18143.271925416015</v>
      </c>
      <c r="F115" s="3">
        <f t="shared" si="10"/>
        <v>38066.547095820395</v>
      </c>
      <c r="G115" s="3">
        <f t="shared" si="11"/>
        <v>1152.5026897852701</v>
      </c>
      <c r="I115" s="3">
        <v>112</v>
      </c>
      <c r="J115" s="24">
        <v>41705.744444444441</v>
      </c>
      <c r="K115" s="3">
        <v>1.4772026220000001</v>
      </c>
      <c r="L115" s="3">
        <v>64.522085626999996</v>
      </c>
      <c r="M115" s="3">
        <v>35805.600738300003</v>
      </c>
      <c r="N115" s="3">
        <v>42183.749925939002</v>
      </c>
      <c r="O115" s="3">
        <v>6.352981152E+16</v>
      </c>
      <c r="P115" s="3">
        <v>-321.26445439999998</v>
      </c>
      <c r="Q115" s="3">
        <v>3.073271605</v>
      </c>
      <c r="R115" s="3">
        <v>89.273293921999993</v>
      </c>
      <c r="S115" s="3">
        <v>-31284.656624710002</v>
      </c>
      <c r="T115" s="3">
        <v>28276.429085340002</v>
      </c>
      <c r="U115" s="3">
        <v>1086.3623397700001</v>
      </c>
      <c r="V115" s="3">
        <v>-2.06036872</v>
      </c>
      <c r="W115" s="3">
        <v>-2.279997034</v>
      </c>
      <c r="X115" s="3">
        <v>3.8634404999999997E-2</v>
      </c>
      <c r="Y115" s="3">
        <v>0</v>
      </c>
    </row>
    <row r="116" spans="1:25" x14ac:dyDescent="0.25">
      <c r="A116" s="24">
        <f>Flight1!A116</f>
        <v>41705.768055555556</v>
      </c>
      <c r="B116" s="3">
        <f t="shared" si="6"/>
        <v>1.5677061139999999</v>
      </c>
      <c r="C116" s="3">
        <f t="shared" si="7"/>
        <v>64.516441545000006</v>
      </c>
      <c r="D116" s="3">
        <f t="shared" si="8"/>
        <v>42184.962187865996</v>
      </c>
      <c r="E116" s="3">
        <f t="shared" si="9"/>
        <v>18143.373755150031</v>
      </c>
      <c r="F116" s="3">
        <f t="shared" si="10"/>
        <v>38066.482161839813</v>
      </c>
      <c r="G116" s="3">
        <f t="shared" si="11"/>
        <v>1154.1054522652507</v>
      </c>
      <c r="I116" s="3">
        <v>113</v>
      </c>
      <c r="J116" s="24">
        <v>41705.745138888888</v>
      </c>
      <c r="K116" s="3">
        <v>1.4803407959999999</v>
      </c>
      <c r="L116" s="3">
        <v>64.521916169999997</v>
      </c>
      <c r="M116" s="3">
        <v>35805.642846838004</v>
      </c>
      <c r="N116" s="3">
        <v>42183.792094807999</v>
      </c>
      <c r="O116" s="3">
        <v>6.352981158E+16</v>
      </c>
      <c r="P116" s="3">
        <v>-320.26445439999998</v>
      </c>
      <c r="Q116" s="3">
        <v>3.0732685380000002</v>
      </c>
      <c r="R116" s="3">
        <v>89.279737749000006</v>
      </c>
      <c r="S116" s="3">
        <v>-31407.97762691</v>
      </c>
      <c r="T116" s="3">
        <v>28139.361220319999</v>
      </c>
      <c r="U116" s="3">
        <v>1088.6707874700001</v>
      </c>
      <c r="V116" s="3">
        <v>-2.0503813380000002</v>
      </c>
      <c r="W116" s="3">
        <v>-2.2889844699999999</v>
      </c>
      <c r="X116" s="3">
        <v>3.8287983999999997E-2</v>
      </c>
      <c r="Y116" s="3">
        <v>0</v>
      </c>
    </row>
    <row r="117" spans="1:25" x14ac:dyDescent="0.25">
      <c r="A117" s="24">
        <f>Flight1!A117</f>
        <v>41705.768750000003</v>
      </c>
      <c r="B117" s="3">
        <f t="shared" si="6"/>
        <v>1.5698527819999999</v>
      </c>
      <c r="C117" s="3">
        <f t="shared" si="7"/>
        <v>64.516278862999997</v>
      </c>
      <c r="D117" s="3">
        <f t="shared" si="8"/>
        <v>42184.990798118</v>
      </c>
      <c r="E117" s="3">
        <f t="shared" si="9"/>
        <v>18143.475526670845</v>
      </c>
      <c r="F117" s="3">
        <f t="shared" si="10"/>
        <v>38066.417403562191</v>
      </c>
      <c r="G117" s="3">
        <f t="shared" si="11"/>
        <v>1155.6861633565397</v>
      </c>
      <c r="I117" s="3">
        <v>114</v>
      </c>
      <c r="J117" s="24">
        <v>41705.745833333334</v>
      </c>
      <c r="K117" s="3">
        <v>1.48345069</v>
      </c>
      <c r="L117" s="3">
        <v>64.521747089000002</v>
      </c>
      <c r="M117" s="3">
        <v>35805.684568964003</v>
      </c>
      <c r="N117" s="3">
        <v>42183.833876848003</v>
      </c>
      <c r="O117" s="3">
        <v>6.352981164E+16</v>
      </c>
      <c r="P117" s="3">
        <v>-319.26445439999998</v>
      </c>
      <c r="Q117" s="3">
        <v>3.0732655000000002</v>
      </c>
      <c r="R117" s="3">
        <v>89.286195112000001</v>
      </c>
      <c r="S117" s="3">
        <v>-31530.698217960002</v>
      </c>
      <c r="T117" s="3">
        <v>28001.755429109999</v>
      </c>
      <c r="U117" s="3">
        <v>1090.95843412</v>
      </c>
      <c r="V117" s="3">
        <v>-2.0403547899999999</v>
      </c>
      <c r="W117" s="3">
        <v>-2.2979281230000002</v>
      </c>
      <c r="X117" s="3">
        <v>3.7940833E-2</v>
      </c>
      <c r="Y117" s="3">
        <v>0</v>
      </c>
    </row>
    <row r="118" spans="1:25" x14ac:dyDescent="0.25">
      <c r="A118" s="24">
        <f>Flight1!A118</f>
        <v>41705.76944444445</v>
      </c>
      <c r="B118" s="3">
        <f t="shared" si="6"/>
        <v>1.571969462</v>
      </c>
      <c r="C118" s="3">
        <f t="shared" si="7"/>
        <v>64.516116354999994</v>
      </c>
      <c r="D118" s="3">
        <f t="shared" si="8"/>
        <v>42185.018998432002</v>
      </c>
      <c r="E118" s="3">
        <f t="shared" si="9"/>
        <v>18143.577241165887</v>
      </c>
      <c r="F118" s="3">
        <f t="shared" si="10"/>
        <v>38066.352823475921</v>
      </c>
      <c r="G118" s="3">
        <f t="shared" si="11"/>
        <v>1157.2447928431736</v>
      </c>
      <c r="I118" s="3">
        <v>115</v>
      </c>
      <c r="J118" s="24">
        <v>41705.746527777781</v>
      </c>
      <c r="K118" s="3">
        <v>1.4865322459999999</v>
      </c>
      <c r="L118" s="3">
        <v>64.521578215000005</v>
      </c>
      <c r="M118" s="3">
        <v>35805.725903876999</v>
      </c>
      <c r="N118" s="3">
        <v>42183.875271252997</v>
      </c>
      <c r="O118" s="3">
        <v>6.35298117E+16</v>
      </c>
      <c r="P118" s="3">
        <v>-318.26445439999998</v>
      </c>
      <c r="Q118" s="3">
        <v>3.0732624899999998</v>
      </c>
      <c r="R118" s="3">
        <v>89.292662015999994</v>
      </c>
      <c r="S118" s="3">
        <v>-31652.816053629998</v>
      </c>
      <c r="T118" s="3">
        <v>27863.614343829999</v>
      </c>
      <c r="U118" s="3">
        <v>1093.2252360099999</v>
      </c>
      <c r="V118" s="3">
        <v>-2.0302892670000001</v>
      </c>
      <c r="W118" s="3">
        <v>-2.3068278200000001</v>
      </c>
      <c r="X118" s="3">
        <v>3.7592955999999997E-2</v>
      </c>
      <c r="Y118" s="3">
        <v>0</v>
      </c>
    </row>
    <row r="119" spans="1:25" x14ac:dyDescent="0.25">
      <c r="A119" s="24">
        <f>Flight1!A119</f>
        <v>41705.770138888889</v>
      </c>
      <c r="B119" s="3">
        <f t="shared" si="6"/>
        <v>1.574056114</v>
      </c>
      <c r="C119" s="3">
        <f t="shared" si="7"/>
        <v>64.515954016999999</v>
      </c>
      <c r="D119" s="3">
        <f t="shared" si="8"/>
        <v>42185.046788264997</v>
      </c>
      <c r="E119" s="3">
        <f t="shared" si="9"/>
        <v>18143.678902462339</v>
      </c>
      <c r="F119" s="3">
        <f t="shared" si="10"/>
        <v>38066.288422765319</v>
      </c>
      <c r="G119" s="3">
        <f t="shared" si="11"/>
        <v>1158.7813112459044</v>
      </c>
      <c r="I119" s="3">
        <v>116</v>
      </c>
      <c r="J119" s="24">
        <v>41705.74722222222</v>
      </c>
      <c r="K119" s="3">
        <v>1.4895854049999999</v>
      </c>
      <c r="L119" s="3">
        <v>64.521409546000001</v>
      </c>
      <c r="M119" s="3">
        <v>35805.766850783999</v>
      </c>
      <c r="N119" s="3">
        <v>42183.916277226002</v>
      </c>
      <c r="O119" s="3">
        <v>6.352981176E+16</v>
      </c>
      <c r="P119" s="3">
        <v>-317.26445439999998</v>
      </c>
      <c r="Q119" s="3">
        <v>3.073259508</v>
      </c>
      <c r="R119" s="3">
        <v>89.299147016999996</v>
      </c>
      <c r="S119" s="3">
        <v>-31774.328801259999</v>
      </c>
      <c r="T119" s="3">
        <v>27724.940606830001</v>
      </c>
      <c r="U119" s="3">
        <v>1095.47114986</v>
      </c>
      <c r="V119" s="3">
        <v>-2.020184961</v>
      </c>
      <c r="W119" s="3">
        <v>-2.3156833940000001</v>
      </c>
      <c r="X119" s="3">
        <v>3.7244360999999997E-2</v>
      </c>
      <c r="Y119" s="3">
        <v>0</v>
      </c>
    </row>
    <row r="120" spans="1:25" x14ac:dyDescent="0.25">
      <c r="A120" s="24">
        <f>Flight1!A120</f>
        <v>41705.770833333336</v>
      </c>
      <c r="B120" s="3">
        <f t="shared" si="6"/>
        <v>1.576112698</v>
      </c>
      <c r="C120" s="3">
        <f t="shared" si="7"/>
        <v>64.515791682</v>
      </c>
      <c r="D120" s="3">
        <f t="shared" si="8"/>
        <v>42185.074167081002</v>
      </c>
      <c r="E120" s="3">
        <f t="shared" si="9"/>
        <v>18143.780622671409</v>
      </c>
      <c r="F120" s="3">
        <f t="shared" si="10"/>
        <v>38066.224150976494</v>
      </c>
      <c r="G120" s="3">
        <f t="shared" si="11"/>
        <v>1160.2956890861549</v>
      </c>
      <c r="I120" s="3">
        <v>117</v>
      </c>
      <c r="J120" s="24">
        <v>41705.747916666667</v>
      </c>
      <c r="K120" s="3">
        <v>1.492610108</v>
      </c>
      <c r="L120" s="3">
        <v>64.521241083999996</v>
      </c>
      <c r="M120" s="3">
        <v>35805.8074089</v>
      </c>
      <c r="N120" s="3">
        <v>42183.956893975999</v>
      </c>
      <c r="O120" s="3">
        <v>6.352981182E+16</v>
      </c>
      <c r="P120" s="3">
        <v>-316.26445439999998</v>
      </c>
      <c r="Q120" s="3">
        <v>3.0732565539999999</v>
      </c>
      <c r="R120" s="3">
        <v>89.305646120000006</v>
      </c>
      <c r="S120" s="3">
        <v>-31895.234139730001</v>
      </c>
      <c r="T120" s="3">
        <v>27585.736870590001</v>
      </c>
      <c r="U120" s="3">
        <v>1097.6961327399999</v>
      </c>
      <c r="V120" s="3">
        <v>-2.0100420670000001</v>
      </c>
      <c r="W120" s="3">
        <v>-2.324494675</v>
      </c>
      <c r="X120" s="3">
        <v>3.6895053999999997E-2</v>
      </c>
      <c r="Y120" s="3">
        <v>0</v>
      </c>
    </row>
    <row r="121" spans="1:25" x14ac:dyDescent="0.25">
      <c r="A121" s="24">
        <f>Flight1!A121</f>
        <v>41705.771527777782</v>
      </c>
      <c r="B121" s="3">
        <f t="shared" si="6"/>
        <v>1.5781391739999999</v>
      </c>
      <c r="C121" s="3">
        <f t="shared" si="7"/>
        <v>64.515629683</v>
      </c>
      <c r="D121" s="3">
        <f t="shared" si="8"/>
        <v>42185.101134349999</v>
      </c>
      <c r="E121" s="3">
        <f t="shared" si="9"/>
        <v>18143.882181703055</v>
      </c>
      <c r="F121" s="3">
        <f t="shared" si="10"/>
        <v>38066.160115967374</v>
      </c>
      <c r="G121" s="3">
        <f t="shared" si="11"/>
        <v>1161.7878968859841</v>
      </c>
      <c r="I121" s="3">
        <v>118</v>
      </c>
      <c r="J121" s="24">
        <v>41705.748611111114</v>
      </c>
      <c r="K121" s="3">
        <v>1.495606298</v>
      </c>
      <c r="L121" s="3">
        <v>64.521072826999998</v>
      </c>
      <c r="M121" s="3">
        <v>35805.847577446002</v>
      </c>
      <c r="N121" s="3">
        <v>42183.99712072</v>
      </c>
      <c r="O121" s="3">
        <v>6.352981188E+16</v>
      </c>
      <c r="P121" s="3">
        <v>-315.26445439999998</v>
      </c>
      <c r="Q121" s="3">
        <v>3.0732536289999999</v>
      </c>
      <c r="R121" s="3">
        <v>89.312157544000002</v>
      </c>
      <c r="S121" s="3">
        <v>-32015.529759519999</v>
      </c>
      <c r="T121" s="3">
        <v>27446.005797680002</v>
      </c>
      <c r="U121" s="3">
        <v>1099.90014215</v>
      </c>
      <c r="V121" s="3">
        <v>-1.9998607770000001</v>
      </c>
      <c r="W121" s="3">
        <v>-2.3332614939999998</v>
      </c>
      <c r="X121" s="3">
        <v>3.6545042999999999E-2</v>
      </c>
      <c r="Y121" s="3">
        <v>0</v>
      </c>
    </row>
    <row r="122" spans="1:25" x14ac:dyDescent="0.25">
      <c r="A122" s="24">
        <f>Flight1!A122</f>
        <v>41705.772222222222</v>
      </c>
      <c r="B122" s="3">
        <f t="shared" si="6"/>
        <v>1.5801355050000001</v>
      </c>
      <c r="C122" s="3">
        <f t="shared" si="7"/>
        <v>64.515467849999993</v>
      </c>
      <c r="D122" s="3">
        <f t="shared" si="8"/>
        <v>42185.127689554</v>
      </c>
      <c r="E122" s="3">
        <f t="shared" si="9"/>
        <v>18143.983693616978</v>
      </c>
      <c r="F122" s="3">
        <f t="shared" si="10"/>
        <v>38066.096266240165</v>
      </c>
      <c r="G122" s="3">
        <f t="shared" si="11"/>
        <v>1163.2579073762208</v>
      </c>
      <c r="I122" s="3">
        <v>119</v>
      </c>
      <c r="J122" s="24">
        <v>41705.749305555553</v>
      </c>
      <c r="K122" s="3">
        <v>1.4985739170000001</v>
      </c>
      <c r="L122" s="3">
        <v>64.520904775000005</v>
      </c>
      <c r="M122" s="3">
        <v>35805.887355651997</v>
      </c>
      <c r="N122" s="3">
        <v>42184.036956684002</v>
      </c>
      <c r="O122" s="3">
        <v>6.352981194E+16</v>
      </c>
      <c r="P122" s="3">
        <v>-314.26445439999998</v>
      </c>
      <c r="Q122" s="3">
        <v>3.073250732</v>
      </c>
      <c r="R122" s="3">
        <v>89.318679115999998</v>
      </c>
      <c r="S122" s="3">
        <v>-32135.21336279</v>
      </c>
      <c r="T122" s="3">
        <v>27305.750060750001</v>
      </c>
      <c r="U122" s="3">
        <v>1102.0831359900001</v>
      </c>
      <c r="V122" s="3">
        <v>-1.9896412859999999</v>
      </c>
      <c r="W122" s="3">
        <v>-2.3419836859999998</v>
      </c>
      <c r="X122" s="3">
        <v>3.6194333000000002E-2</v>
      </c>
      <c r="Y122" s="3">
        <v>0</v>
      </c>
    </row>
    <row r="123" spans="1:25" x14ac:dyDescent="0.25">
      <c r="A123" s="24">
        <f>Flight1!A123</f>
        <v>41705.772916666669</v>
      </c>
      <c r="B123" s="3">
        <f t="shared" si="6"/>
        <v>1.5821016510000001</v>
      </c>
      <c r="C123" s="3">
        <f t="shared" si="7"/>
        <v>64.515306182000003</v>
      </c>
      <c r="D123" s="3">
        <f t="shared" si="8"/>
        <v>42185.153832178999</v>
      </c>
      <c r="E123" s="3">
        <f t="shared" si="9"/>
        <v>18144.085160206829</v>
      </c>
      <c r="F123" s="3">
        <f t="shared" si="10"/>
        <v>38066.032603844251</v>
      </c>
      <c r="G123" s="3">
        <f t="shared" si="11"/>
        <v>1164.7056910802987</v>
      </c>
      <c r="I123" s="3">
        <v>120</v>
      </c>
      <c r="J123" s="24">
        <v>41705.75</v>
      </c>
      <c r="K123" s="3">
        <v>1.5015129089999999</v>
      </c>
      <c r="L123" s="3">
        <v>64.520736927000002</v>
      </c>
      <c r="M123" s="3">
        <v>35805.926742754003</v>
      </c>
      <c r="N123" s="3">
        <v>42184.076401099999</v>
      </c>
      <c r="O123" s="3">
        <v>6.3529812E+16</v>
      </c>
      <c r="P123" s="3">
        <v>-313.26445439999998</v>
      </c>
      <c r="Q123" s="3">
        <v>3.0732478639999998</v>
      </c>
      <c r="R123" s="3">
        <v>89.325218254999996</v>
      </c>
      <c r="S123" s="3">
        <v>-32254.282663360002</v>
      </c>
      <c r="T123" s="3">
        <v>27164.972342429999</v>
      </c>
      <c r="U123" s="3">
        <v>1104.24507255</v>
      </c>
      <c r="V123" s="3">
        <v>-1.9793837889999999</v>
      </c>
      <c r="W123" s="3">
        <v>-2.3506610829999999</v>
      </c>
      <c r="X123" s="3">
        <v>3.5842932000000001E-2</v>
      </c>
      <c r="Y123" s="3">
        <v>0</v>
      </c>
    </row>
    <row r="124" spans="1:25" x14ac:dyDescent="0.25">
      <c r="A124" s="24">
        <f>Flight1!A124</f>
        <v>41705.773611111115</v>
      </c>
      <c r="B124" s="3">
        <f t="shared" si="6"/>
        <v>1.584037575</v>
      </c>
      <c r="C124" s="3">
        <f t="shared" si="7"/>
        <v>64.515144676999995</v>
      </c>
      <c r="D124" s="3">
        <f t="shared" si="8"/>
        <v>42185.179561721998</v>
      </c>
      <c r="E124" s="3">
        <f t="shared" si="9"/>
        <v>18144.186583895782</v>
      </c>
      <c r="F124" s="3">
        <f t="shared" si="10"/>
        <v>38065.969130439087</v>
      </c>
      <c r="G124" s="3">
        <f t="shared" si="11"/>
        <v>1166.1312207303856</v>
      </c>
      <c r="I124" s="3">
        <v>121</v>
      </c>
      <c r="J124" s="24">
        <v>41705.750694444447</v>
      </c>
      <c r="K124" s="3">
        <v>1.5044232179999999</v>
      </c>
      <c r="L124" s="3">
        <v>64.520569283</v>
      </c>
      <c r="M124" s="3">
        <v>35805.965737995997</v>
      </c>
      <c r="N124" s="3">
        <v>42184.115453207</v>
      </c>
      <c r="O124" s="3">
        <v>6.352981206E+16</v>
      </c>
      <c r="P124" s="3">
        <v>-312.26445439999998</v>
      </c>
      <c r="Q124" s="3">
        <v>3.0732450240000002</v>
      </c>
      <c r="R124" s="3">
        <v>89.331768451000002</v>
      </c>
      <c r="S124" s="3">
        <v>-32372.73538681</v>
      </c>
      <c r="T124" s="3">
        <v>27023.67533532</v>
      </c>
      <c r="U124" s="3">
        <v>1106.3859105199999</v>
      </c>
      <c r="V124" s="3">
        <v>-1.969088484</v>
      </c>
      <c r="W124" s="3">
        <v>-2.3592935210000001</v>
      </c>
      <c r="X124" s="3">
        <v>3.5490846999999999E-2</v>
      </c>
      <c r="Y124" s="3">
        <v>0</v>
      </c>
    </row>
    <row r="125" spans="1:25" x14ac:dyDescent="0.25">
      <c r="A125" s="24">
        <f>Flight1!A125</f>
        <v>41705.774305555555</v>
      </c>
      <c r="B125" s="3">
        <f t="shared" si="6"/>
        <v>1.5859432410000001</v>
      </c>
      <c r="C125" s="3">
        <f t="shared" si="7"/>
        <v>64.514983332</v>
      </c>
      <c r="D125" s="3">
        <f t="shared" si="8"/>
        <v>42185.204877686003</v>
      </c>
      <c r="E125" s="3">
        <f t="shared" si="9"/>
        <v>18144.287967751625</v>
      </c>
      <c r="F125" s="3">
        <f t="shared" si="10"/>
        <v>38065.905847325979</v>
      </c>
      <c r="G125" s="3">
        <f t="shared" si="11"/>
        <v>1167.5344697952605</v>
      </c>
      <c r="I125" s="3">
        <v>122</v>
      </c>
      <c r="J125" s="24">
        <v>41705.751388888886</v>
      </c>
      <c r="K125" s="3">
        <v>1.5073047879999999</v>
      </c>
      <c r="L125" s="3">
        <v>64.520401843000002</v>
      </c>
      <c r="M125" s="3">
        <v>35806.004340630003</v>
      </c>
      <c r="N125" s="3">
        <v>42184.154112254</v>
      </c>
      <c r="O125" s="3">
        <v>6.352981212E+16</v>
      </c>
      <c r="P125" s="3">
        <v>-311.26445439999998</v>
      </c>
      <c r="Q125" s="3">
        <v>3.0732422119999998</v>
      </c>
      <c r="R125" s="3">
        <v>89.338329661000003</v>
      </c>
      <c r="S125" s="3">
        <v>-32490.569270510001</v>
      </c>
      <c r="T125" s="3">
        <v>26881.861741879999</v>
      </c>
      <c r="U125" s="3">
        <v>1108.5056090200001</v>
      </c>
      <c r="V125" s="3">
        <v>-1.9587555649999999</v>
      </c>
      <c r="W125" s="3">
        <v>-2.3678808349999998</v>
      </c>
      <c r="X125" s="3">
        <v>3.5138083000000001E-2</v>
      </c>
      <c r="Y125" s="3">
        <v>0</v>
      </c>
    </row>
    <row r="126" spans="1:25" x14ac:dyDescent="0.25">
      <c r="A126" s="24">
        <f>Flight1!A126</f>
        <v>41705.775000000001</v>
      </c>
      <c r="B126" s="3">
        <f t="shared" si="6"/>
        <v>1.587818612</v>
      </c>
      <c r="C126" s="3">
        <f t="shared" si="7"/>
        <v>64.514822147999993</v>
      </c>
      <c r="D126" s="3">
        <f t="shared" si="8"/>
        <v>42185.229779583002</v>
      </c>
      <c r="E126" s="3">
        <f t="shared" si="9"/>
        <v>18144.389312183666</v>
      </c>
      <c r="F126" s="3">
        <f t="shared" si="10"/>
        <v>38065.842757070794</v>
      </c>
      <c r="G126" s="3">
        <f t="shared" si="11"/>
        <v>1168.915411008415</v>
      </c>
      <c r="I126" s="3">
        <v>123</v>
      </c>
      <c r="J126" s="24">
        <v>41705.752083333333</v>
      </c>
      <c r="K126" s="3">
        <v>1.5101575650000001</v>
      </c>
      <c r="L126" s="3">
        <v>64.520234603999995</v>
      </c>
      <c r="M126" s="3">
        <v>35806.042549915001</v>
      </c>
      <c r="N126" s="3">
        <v>42184.192377492996</v>
      </c>
      <c r="O126" s="3">
        <v>6.352981218E+16</v>
      </c>
      <c r="P126" s="3">
        <v>-310.26445439999998</v>
      </c>
      <c r="Q126" s="3">
        <v>3.0732394300000001</v>
      </c>
      <c r="R126" s="3">
        <v>89.344904729000007</v>
      </c>
      <c r="S126" s="3">
        <v>-32607.782063639999</v>
      </c>
      <c r="T126" s="3">
        <v>26739.534274450001</v>
      </c>
      <c r="U126" s="3">
        <v>1110.60412752</v>
      </c>
      <c r="V126" s="3">
        <v>-1.9483852310000001</v>
      </c>
      <c r="W126" s="3">
        <v>-2.376422861</v>
      </c>
      <c r="X126" s="3">
        <v>3.4784648000000001E-2</v>
      </c>
      <c r="Y126" s="3">
        <v>0</v>
      </c>
    </row>
    <row r="127" spans="1:25" x14ac:dyDescent="0.25">
      <c r="A127" s="24">
        <f>Flight1!A127</f>
        <v>41705.775694444448</v>
      </c>
      <c r="B127" s="3">
        <f t="shared" si="6"/>
        <v>1.589663651</v>
      </c>
      <c r="C127" s="3">
        <f t="shared" si="7"/>
        <v>64.51466112</v>
      </c>
      <c r="D127" s="3">
        <f t="shared" si="8"/>
        <v>42185.254266930999</v>
      </c>
      <c r="E127" s="3">
        <f t="shared" si="9"/>
        <v>18144.490621576329</v>
      </c>
      <c r="F127" s="3">
        <f t="shared" si="10"/>
        <v>38065.779860316012</v>
      </c>
      <c r="G127" s="3">
        <f t="shared" si="11"/>
        <v>1170.2740171039582</v>
      </c>
      <c r="I127" s="3">
        <v>124</v>
      </c>
      <c r="J127" s="24">
        <v>41705.75277777778</v>
      </c>
      <c r="K127" s="3">
        <v>1.5129814930000001</v>
      </c>
      <c r="L127" s="3">
        <v>64.520067568000002</v>
      </c>
      <c r="M127" s="3">
        <v>35806.080365118003</v>
      </c>
      <c r="N127" s="3">
        <v>42184.230248189</v>
      </c>
      <c r="O127" s="3">
        <v>6.352981224E+16</v>
      </c>
      <c r="P127" s="3">
        <v>-309.26445439999998</v>
      </c>
      <c r="Q127" s="3">
        <v>3.0732366760000001</v>
      </c>
      <c r="R127" s="3">
        <v>89.351493855000001</v>
      </c>
      <c r="S127" s="3">
        <v>-32724.371527250001</v>
      </c>
      <c r="T127" s="3">
        <v>26596.695655160001</v>
      </c>
      <c r="U127" s="3">
        <v>1112.6814259600001</v>
      </c>
      <c r="V127" s="3">
        <v>-1.9379776799999999</v>
      </c>
      <c r="W127" s="3">
        <v>-2.3849194360000001</v>
      </c>
      <c r="X127" s="3">
        <v>3.4430547999999998E-2</v>
      </c>
      <c r="Y127" s="3">
        <v>0</v>
      </c>
    </row>
    <row r="128" spans="1:25" x14ac:dyDescent="0.25">
      <c r="A128" s="24">
        <f>Flight1!A128</f>
        <v>41705.776388888895</v>
      </c>
      <c r="B128" s="3">
        <f t="shared" si="6"/>
        <v>1.591478325</v>
      </c>
      <c r="C128" s="3">
        <f t="shared" si="7"/>
        <v>64.514500079000001</v>
      </c>
      <c r="D128" s="3">
        <f t="shared" si="8"/>
        <v>42185.278339260003</v>
      </c>
      <c r="E128" s="3">
        <f t="shared" si="9"/>
        <v>18144.592009227348</v>
      </c>
      <c r="F128" s="3">
        <f t="shared" si="10"/>
        <v>38065.717105676245</v>
      </c>
      <c r="G128" s="3">
        <f t="shared" si="11"/>
        <v>1171.6102637607305</v>
      </c>
      <c r="I128" s="3">
        <v>125</v>
      </c>
      <c r="J128" s="24">
        <v>41705.753472222219</v>
      </c>
      <c r="K128" s="3">
        <v>1.5157765190000001</v>
      </c>
      <c r="L128" s="3">
        <v>64.519900731999996</v>
      </c>
      <c r="M128" s="3">
        <v>35806.117785513001</v>
      </c>
      <c r="N128" s="3">
        <v>42184.267723612</v>
      </c>
      <c r="O128" s="3">
        <v>6.35298123E+16</v>
      </c>
      <c r="P128" s="3">
        <v>-308.26445439999998</v>
      </c>
      <c r="Q128" s="3">
        <v>3.0732339510000002</v>
      </c>
      <c r="R128" s="3">
        <v>89.358092862999996</v>
      </c>
      <c r="S128" s="3">
        <v>-32840.33543431</v>
      </c>
      <c r="T128" s="3">
        <v>26453.348615859999</v>
      </c>
      <c r="U128" s="3">
        <v>1114.73746463</v>
      </c>
      <c r="V128" s="3">
        <v>-1.9275331099999999</v>
      </c>
      <c r="W128" s="3">
        <v>-2.3933703990000001</v>
      </c>
      <c r="X128" s="3">
        <v>3.4075790000000002E-2</v>
      </c>
      <c r="Y128" s="3">
        <v>0</v>
      </c>
    </row>
    <row r="129" spans="1:25" x14ac:dyDescent="0.25">
      <c r="A129" s="24">
        <f>Flight1!A129</f>
        <v>41705.777083333334</v>
      </c>
      <c r="B129" s="3">
        <f t="shared" si="6"/>
        <v>1.5932625970000001</v>
      </c>
      <c r="C129" s="3">
        <f t="shared" si="7"/>
        <v>64.514339359999994</v>
      </c>
      <c r="D129" s="3">
        <f t="shared" si="8"/>
        <v>42185.301996103</v>
      </c>
      <c r="E129" s="3">
        <f t="shared" si="9"/>
        <v>18144.693253613277</v>
      </c>
      <c r="F129" s="3">
        <f t="shared" si="10"/>
        <v>38065.654601421236</v>
      </c>
      <c r="G129" s="3">
        <f t="shared" si="11"/>
        <v>1172.9241237141443</v>
      </c>
      <c r="I129" s="3">
        <v>126</v>
      </c>
      <c r="J129" s="24">
        <v>41705.754166666666</v>
      </c>
      <c r="K129" s="3">
        <v>1.5185425889999999</v>
      </c>
      <c r="L129" s="3">
        <v>64.519734098000001</v>
      </c>
      <c r="M129" s="3">
        <v>35806.154810382002</v>
      </c>
      <c r="N129" s="3">
        <v>42184.304803038001</v>
      </c>
      <c r="O129" s="3">
        <v>6.352981236E+16</v>
      </c>
      <c r="P129" s="3">
        <v>-307.26445439999998</v>
      </c>
      <c r="Q129" s="3">
        <v>3.0732312550000001</v>
      </c>
      <c r="R129" s="3">
        <v>89.364706476999999</v>
      </c>
      <c r="S129" s="3">
        <v>-32955.671569719998</v>
      </c>
      <c r="T129" s="3">
        <v>26309.495898109999</v>
      </c>
      <c r="U129" s="3">
        <v>1116.7722042600001</v>
      </c>
      <c r="V129" s="3">
        <v>-1.9170517220000001</v>
      </c>
      <c r="W129" s="3">
        <v>-2.401775588</v>
      </c>
      <c r="X129" s="3">
        <v>3.3720382E-2</v>
      </c>
      <c r="Y129" s="3">
        <v>0</v>
      </c>
    </row>
    <row r="130" spans="1:25" x14ac:dyDescent="0.25">
      <c r="A130" s="24">
        <f>Flight1!A130</f>
        <v>41705.777777777781</v>
      </c>
      <c r="B130" s="3">
        <f t="shared" si="6"/>
        <v>1.595016435</v>
      </c>
      <c r="C130" s="3">
        <f t="shared" si="7"/>
        <v>64.514178792999999</v>
      </c>
      <c r="D130" s="3">
        <f t="shared" si="8"/>
        <v>42185.325237005003</v>
      </c>
      <c r="E130" s="3">
        <f t="shared" si="9"/>
        <v>18144.794468666136</v>
      </c>
      <c r="F130" s="3">
        <f t="shared" si="10"/>
        <v>38065.592295785777</v>
      </c>
      <c r="G130" s="3">
        <f t="shared" si="11"/>
        <v>1174.2155733803252</v>
      </c>
      <c r="I130" s="3">
        <v>127</v>
      </c>
      <c r="J130" s="24">
        <v>41705.754861111112</v>
      </c>
      <c r="K130" s="3">
        <v>1.521279652</v>
      </c>
      <c r="L130" s="3">
        <v>64.519567662</v>
      </c>
      <c r="M130" s="3">
        <v>35806.191439014998</v>
      </c>
      <c r="N130" s="3">
        <v>42184.341485753001</v>
      </c>
      <c r="O130" s="3">
        <v>6.352981242E+16</v>
      </c>
      <c r="P130" s="3">
        <v>-306.26445439999998</v>
      </c>
      <c r="Q130" s="3">
        <v>3.073228587</v>
      </c>
      <c r="R130" s="3">
        <v>89.371331264999995</v>
      </c>
      <c r="S130" s="3">
        <v>-33070.377730400003</v>
      </c>
      <c r="T130" s="3">
        <v>26165.140253099999</v>
      </c>
      <c r="U130" s="3">
        <v>1118.7856059799999</v>
      </c>
      <c r="V130" s="3">
        <v>-1.9065337149999999</v>
      </c>
      <c r="W130" s="3">
        <v>-2.4101348429999998</v>
      </c>
      <c r="X130" s="3">
        <v>3.3364328999999998E-2</v>
      </c>
      <c r="Y130" s="3">
        <v>0</v>
      </c>
    </row>
    <row r="131" spans="1:25" x14ac:dyDescent="0.25">
      <c r="A131" s="24">
        <f>Flight1!A131</f>
        <v>41705.778472222228</v>
      </c>
      <c r="B131" s="3">
        <f t="shared" si="6"/>
        <v>1.596739804</v>
      </c>
      <c r="C131" s="3">
        <f t="shared" si="7"/>
        <v>64.514018374000003</v>
      </c>
      <c r="D131" s="3">
        <f t="shared" si="8"/>
        <v>42185.348061518001</v>
      </c>
      <c r="E131" s="3">
        <f t="shared" si="9"/>
        <v>18144.89565804743</v>
      </c>
      <c r="F131" s="3">
        <f t="shared" si="10"/>
        <v>38065.530189605823</v>
      </c>
      <c r="G131" s="3">
        <f t="shared" si="11"/>
        <v>1175.4845869680632</v>
      </c>
      <c r="I131" s="3">
        <v>128</v>
      </c>
      <c r="J131" s="24">
        <v>41705.755555555559</v>
      </c>
      <c r="K131" s="3">
        <v>1.5239876530000001</v>
      </c>
      <c r="L131" s="3">
        <v>64.519401256999998</v>
      </c>
      <c r="M131" s="3">
        <v>35806.227670708999</v>
      </c>
      <c r="N131" s="3">
        <v>42184.377771050997</v>
      </c>
      <c r="O131" s="3">
        <v>6.352981248E+16</v>
      </c>
      <c r="P131" s="3">
        <v>-305.26445439999998</v>
      </c>
      <c r="Q131" s="3">
        <v>3.0732259480000002</v>
      </c>
      <c r="R131" s="3">
        <v>89.377966702999998</v>
      </c>
      <c r="S131" s="3">
        <v>-33184.451725289997</v>
      </c>
      <c r="T131" s="3">
        <v>26020.284441610002</v>
      </c>
      <c r="U131" s="3">
        <v>1120.7776312999999</v>
      </c>
      <c r="V131" s="3">
        <v>-1.895979291</v>
      </c>
      <c r="W131" s="3">
        <v>-2.4184480050000001</v>
      </c>
      <c r="X131" s="3">
        <v>3.3007637999999999E-2</v>
      </c>
      <c r="Y131" s="3">
        <v>0</v>
      </c>
    </row>
    <row r="132" spans="1:25" x14ac:dyDescent="0.25">
      <c r="A132" s="24">
        <f>Flight1!A132</f>
        <v>41705.779166666667</v>
      </c>
      <c r="B132" s="3">
        <f t="shared" ref="B132:B195" si="12">VLOOKUP($A132,$J$3:$N$603,2)</f>
        <v>1.5984326719999999</v>
      </c>
      <c r="C132" s="3">
        <f t="shared" ref="C132:C195" si="13">VLOOKUP($A132,$J$3:$N$603,3)</f>
        <v>64.513858103999993</v>
      </c>
      <c r="D132" s="3">
        <f t="shared" ref="D132:D195" si="14">VLOOKUP($A132,$J$3:$N$603,5)</f>
        <v>42185.370469200003</v>
      </c>
      <c r="E132" s="3">
        <f t="shared" ref="E132:E195" si="15">D132*COS(RADIANS(B132))*COS(RADIANS(C132))</f>
        <v>18144.996822058809</v>
      </c>
      <c r="F132" s="3">
        <f t="shared" ref="F132:F195" si="16">D132*COS(RADIANS(B132))*SIN(RADIANS(C132))</f>
        <v>38065.468285221126</v>
      </c>
      <c r="G132" s="3">
        <f t="shared" ref="G132:G195" si="17">D132*SIN(RADIANS(B132))</f>
        <v>1176.731140894711</v>
      </c>
      <c r="I132" s="3">
        <v>129</v>
      </c>
      <c r="J132" s="24">
        <v>41705.756249999999</v>
      </c>
      <c r="K132" s="3">
        <v>1.5266665429999999</v>
      </c>
      <c r="L132" s="3">
        <v>64.519235217000002</v>
      </c>
      <c r="M132" s="3">
        <v>35806.263504768001</v>
      </c>
      <c r="N132" s="3">
        <v>42184.413658231002</v>
      </c>
      <c r="O132" s="3">
        <v>6.352981254E+16</v>
      </c>
      <c r="P132" s="3">
        <v>-304.26445439999998</v>
      </c>
      <c r="Q132" s="3">
        <v>3.0732233390000001</v>
      </c>
      <c r="R132" s="3">
        <v>89.384617790999997</v>
      </c>
      <c r="S132" s="3">
        <v>-33297.891375409999</v>
      </c>
      <c r="T132" s="3">
        <v>25874.931233949999</v>
      </c>
      <c r="U132" s="3">
        <v>1122.74824218</v>
      </c>
      <c r="V132" s="3">
        <v>-1.885388651</v>
      </c>
      <c r="W132" s="3">
        <v>-2.4267149159999999</v>
      </c>
      <c r="X132" s="3">
        <v>3.2650316999999998E-2</v>
      </c>
      <c r="Y132" s="3">
        <v>0</v>
      </c>
    </row>
    <row r="133" spans="1:25" x14ac:dyDescent="0.25">
      <c r="A133" s="24">
        <f>Flight1!A133</f>
        <v>41705.779861111114</v>
      </c>
      <c r="B133" s="3">
        <f t="shared" si="12"/>
        <v>1.600095007</v>
      </c>
      <c r="C133" s="3">
        <f t="shared" si="13"/>
        <v>64.513697979</v>
      </c>
      <c r="D133" s="3">
        <f t="shared" si="14"/>
        <v>42185.392459618997</v>
      </c>
      <c r="E133" s="3">
        <f t="shared" si="15"/>
        <v>18145.097964313838</v>
      </c>
      <c r="F133" s="3">
        <f t="shared" si="16"/>
        <v>38065.406583367112</v>
      </c>
      <c r="G133" s="3">
        <f t="shared" si="17"/>
        <v>1177.955211578326</v>
      </c>
      <c r="I133" s="3">
        <v>130</v>
      </c>
      <c r="J133" s="24">
        <v>41705.756944444445</v>
      </c>
      <c r="K133" s="3">
        <v>1.529316269</v>
      </c>
      <c r="L133" s="3">
        <v>64.519069373999997</v>
      </c>
      <c r="M133" s="3">
        <v>35806.298940503999</v>
      </c>
      <c r="N133" s="3">
        <v>42184.449146601997</v>
      </c>
      <c r="O133" s="3">
        <v>6.35298126E+16</v>
      </c>
      <c r="P133" s="3">
        <v>-303.26445439999998</v>
      </c>
      <c r="Q133" s="3">
        <v>3.0732207580000002</v>
      </c>
      <c r="R133" s="3">
        <v>89.391278619000005</v>
      </c>
      <c r="S133" s="3">
        <v>-33410.694513909999</v>
      </c>
      <c r="T133" s="3">
        <v>25729.08340992</v>
      </c>
      <c r="U133" s="3">
        <v>1124.69740097</v>
      </c>
      <c r="V133" s="3">
        <v>-1.874761997</v>
      </c>
      <c r="W133" s="3">
        <v>-2.4349354170000002</v>
      </c>
      <c r="X133" s="3">
        <v>3.2292372E-2</v>
      </c>
      <c r="Y133" s="3">
        <v>0</v>
      </c>
    </row>
    <row r="134" spans="1:25" x14ac:dyDescent="0.25">
      <c r="A134" s="24">
        <f>Flight1!A134</f>
        <v>41705.780555555561</v>
      </c>
      <c r="B134" s="3">
        <f t="shared" si="12"/>
        <v>1.6017267749999999</v>
      </c>
      <c r="C134" s="3">
        <f t="shared" si="13"/>
        <v>64.513537997</v>
      </c>
      <c r="D134" s="3">
        <f t="shared" si="14"/>
        <v>42185.414032351</v>
      </c>
      <c r="E134" s="3">
        <f t="shared" si="15"/>
        <v>18145.199087104247</v>
      </c>
      <c r="F134" s="3">
        <f t="shared" si="16"/>
        <v>38065.345085426961</v>
      </c>
      <c r="G134" s="3">
        <f t="shared" si="17"/>
        <v>1179.15677396564</v>
      </c>
      <c r="I134" s="3">
        <v>131</v>
      </c>
      <c r="J134" s="24">
        <v>41705.757638888892</v>
      </c>
      <c r="K134" s="3">
        <v>1.5319367820000001</v>
      </c>
      <c r="L134" s="3">
        <v>64.518903726999994</v>
      </c>
      <c r="M134" s="3">
        <v>35806.333977237002</v>
      </c>
      <c r="N134" s="3">
        <v>42184.484235479998</v>
      </c>
      <c r="O134" s="3">
        <v>6.352981266E+16</v>
      </c>
      <c r="P134" s="3">
        <v>-302.26445439999998</v>
      </c>
      <c r="Q134" s="3">
        <v>3.073218207</v>
      </c>
      <c r="R134" s="3">
        <v>89.397950949000005</v>
      </c>
      <c r="S134" s="3">
        <v>-33522.8589861</v>
      </c>
      <c r="T134" s="3">
        <v>25582.74375872</v>
      </c>
      <c r="U134" s="3">
        <v>1126.62507041</v>
      </c>
      <c r="V134" s="3">
        <v>-1.8640995330000001</v>
      </c>
      <c r="W134" s="3">
        <v>-2.4431093530000001</v>
      </c>
      <c r="X134" s="3">
        <v>3.193381E-2</v>
      </c>
      <c r="Y134" s="3">
        <v>0</v>
      </c>
    </row>
    <row r="135" spans="1:25" x14ac:dyDescent="0.25">
      <c r="A135" s="24">
        <f>Flight1!A135</f>
        <v>41705.78125</v>
      </c>
      <c r="B135" s="3">
        <f t="shared" si="12"/>
        <v>1.603327948</v>
      </c>
      <c r="C135" s="3">
        <f t="shared" si="13"/>
        <v>64.513378156000002</v>
      </c>
      <c r="D135" s="3">
        <f t="shared" si="14"/>
        <v>42185.435186978997</v>
      </c>
      <c r="E135" s="3">
        <f t="shared" si="15"/>
        <v>18145.300192657305</v>
      </c>
      <c r="F135" s="3">
        <f t="shared" si="16"/>
        <v>38065.283792648639</v>
      </c>
      <c r="G135" s="3">
        <f t="shared" si="17"/>
        <v>1180.3358074199218</v>
      </c>
      <c r="I135" s="3">
        <v>132</v>
      </c>
      <c r="J135" s="24">
        <v>41705.758333333331</v>
      </c>
      <c r="K135" s="3">
        <v>1.5345280299999999</v>
      </c>
      <c r="L135" s="3">
        <v>64.518738275000004</v>
      </c>
      <c r="M135" s="3">
        <v>35806.368614296</v>
      </c>
      <c r="N135" s="3">
        <v>42184.518924188</v>
      </c>
      <c r="O135" s="3">
        <v>6.352981272E+16</v>
      </c>
      <c r="P135" s="3">
        <v>-301.26445439999998</v>
      </c>
      <c r="Q135" s="3">
        <v>3.073215684</v>
      </c>
      <c r="R135" s="3">
        <v>89.404633919000005</v>
      </c>
      <c r="S135" s="3">
        <v>-33634.38264946</v>
      </c>
      <c r="T135" s="3">
        <v>25435.915078940001</v>
      </c>
      <c r="U135" s="3">
        <v>1128.53121369</v>
      </c>
      <c r="V135" s="3">
        <v>-1.8534014620000001</v>
      </c>
      <c r="W135" s="3">
        <v>-2.451236567</v>
      </c>
      <c r="X135" s="3">
        <v>3.1574638000000002E-2</v>
      </c>
      <c r="Y135" s="3">
        <v>0</v>
      </c>
    </row>
    <row r="136" spans="1:25" x14ac:dyDescent="0.25">
      <c r="A136" s="24">
        <f>Flight1!A136</f>
        <v>41705.781944444447</v>
      </c>
      <c r="B136" s="3">
        <f t="shared" si="12"/>
        <v>1.6048984930000001</v>
      </c>
      <c r="C136" s="3">
        <f t="shared" si="13"/>
        <v>64.513218455000001</v>
      </c>
      <c r="D136" s="3">
        <f t="shared" si="14"/>
        <v>42185.455923096</v>
      </c>
      <c r="E136" s="3">
        <f t="shared" si="15"/>
        <v>18145.401282570088</v>
      </c>
      <c r="F136" s="3">
        <f t="shared" si="16"/>
        <v>38065.22270666837</v>
      </c>
      <c r="G136" s="3">
        <f t="shared" si="17"/>
        <v>1181.4922876252033</v>
      </c>
      <c r="I136" s="3">
        <v>133</v>
      </c>
      <c r="J136" s="24">
        <v>41705.759027777778</v>
      </c>
      <c r="K136" s="3">
        <v>1.5370899650000001</v>
      </c>
      <c r="L136" s="3">
        <v>64.518573016000005</v>
      </c>
      <c r="M136" s="3">
        <v>35806.402851013998</v>
      </c>
      <c r="N136" s="3">
        <v>42184.553212058003</v>
      </c>
      <c r="O136" s="3">
        <v>6.352981278E+16</v>
      </c>
      <c r="P136" s="3">
        <v>-300.26445439999998</v>
      </c>
      <c r="Q136" s="3">
        <v>3.0732131909999998</v>
      </c>
      <c r="R136" s="3">
        <v>89.411325387999995</v>
      </c>
      <c r="S136" s="3">
        <v>-33745.263373759997</v>
      </c>
      <c r="T136" s="3">
        <v>25288.600178500001</v>
      </c>
      <c r="U136" s="3">
        <v>1130.41579437</v>
      </c>
      <c r="V136" s="3">
        <v>-1.8426679880000001</v>
      </c>
      <c r="W136" s="3">
        <v>-2.459316904</v>
      </c>
      <c r="X136" s="3">
        <v>3.1214862999999999E-2</v>
      </c>
      <c r="Y136" s="3">
        <v>0</v>
      </c>
    </row>
    <row r="137" spans="1:25" x14ac:dyDescent="0.25">
      <c r="A137" s="24">
        <f>Flight1!A137</f>
        <v>41705.782638888893</v>
      </c>
      <c r="B137" s="3">
        <f t="shared" si="12"/>
        <v>1.6064383799999999</v>
      </c>
      <c r="C137" s="3">
        <f t="shared" si="13"/>
        <v>64.513058889999996</v>
      </c>
      <c r="D137" s="3">
        <f t="shared" si="14"/>
        <v>42185.476240299999</v>
      </c>
      <c r="E137" s="3">
        <f t="shared" si="15"/>
        <v>18145.502360393832</v>
      </c>
      <c r="F137" s="3">
        <f t="shared" si="16"/>
        <v>38065.161828090684</v>
      </c>
      <c r="G137" s="3">
        <f t="shared" si="17"/>
        <v>1182.6261924740302</v>
      </c>
      <c r="I137" s="3">
        <v>134</v>
      </c>
      <c r="J137" s="24">
        <v>41705.759722222225</v>
      </c>
      <c r="K137" s="3">
        <v>1.5396225379999999</v>
      </c>
      <c r="L137" s="3">
        <v>64.518407949999997</v>
      </c>
      <c r="M137" s="3">
        <v>35806.436686735004</v>
      </c>
      <c r="N137" s="3">
        <v>42184.587098427997</v>
      </c>
      <c r="O137" s="3">
        <v>6.352981284E+16</v>
      </c>
      <c r="P137" s="3">
        <v>-299.26445439999998</v>
      </c>
      <c r="Q137" s="3">
        <v>3.0732107270000002</v>
      </c>
      <c r="R137" s="3">
        <v>89.418032675999996</v>
      </c>
      <c r="S137" s="3">
        <v>-33855.49904101</v>
      </c>
      <c r="T137" s="3">
        <v>25140.80187458</v>
      </c>
      <c r="U137" s="3">
        <v>1132.2787764499999</v>
      </c>
      <c r="V137" s="3">
        <v>-1.831899317</v>
      </c>
      <c r="W137" s="3">
        <v>-2.4673502109999998</v>
      </c>
      <c r="X137" s="3">
        <v>3.0854491000000001E-2</v>
      </c>
      <c r="Y137" s="3">
        <v>0</v>
      </c>
    </row>
    <row r="138" spans="1:25" x14ac:dyDescent="0.25">
      <c r="A138" s="24">
        <f>Flight1!A138</f>
        <v>41705.783333333333</v>
      </c>
      <c r="B138" s="3">
        <f t="shared" si="12"/>
        <v>1.607947582</v>
      </c>
      <c r="C138" s="3">
        <f t="shared" si="13"/>
        <v>64.512899458999996</v>
      </c>
      <c r="D138" s="3">
        <f t="shared" si="14"/>
        <v>42185.496138199996</v>
      </c>
      <c r="E138" s="3">
        <f t="shared" si="15"/>
        <v>18145.603428314575</v>
      </c>
      <c r="F138" s="3">
        <f t="shared" si="16"/>
        <v>38065.101158076854</v>
      </c>
      <c r="G138" s="3">
        <f t="shared" si="17"/>
        <v>1183.7375020676247</v>
      </c>
      <c r="I138" s="3">
        <v>135</v>
      </c>
      <c r="J138" s="24">
        <v>41705.760416666664</v>
      </c>
      <c r="K138" s="3">
        <v>1.5421256999999999</v>
      </c>
      <c r="L138" s="3">
        <v>64.518243075000001</v>
      </c>
      <c r="M138" s="3">
        <v>35806.470120810001</v>
      </c>
      <c r="N138" s="3">
        <v>42184.620582645002</v>
      </c>
      <c r="O138" s="3">
        <v>6.35298129E+16</v>
      </c>
      <c r="P138" s="3">
        <v>-298.26445439999998</v>
      </c>
      <c r="Q138" s="3">
        <v>3.0732082919999999</v>
      </c>
      <c r="R138" s="3">
        <v>89.424750571000004</v>
      </c>
      <c r="S138" s="3">
        <v>-33965.087545570001</v>
      </c>
      <c r="T138" s="3">
        <v>24992.522993570001</v>
      </c>
      <c r="U138" s="3">
        <v>1134.1201243400001</v>
      </c>
      <c r="V138" s="3">
        <v>-1.8210956540000001</v>
      </c>
      <c r="W138" s="3">
        <v>-2.4753363340000001</v>
      </c>
      <c r="X138" s="3">
        <v>3.0493530000000001E-2</v>
      </c>
      <c r="Y138" s="3">
        <v>0</v>
      </c>
    </row>
    <row r="139" spans="1:25" x14ac:dyDescent="0.25">
      <c r="A139" s="24">
        <f>Flight1!A139</f>
        <v>41705.78402777778</v>
      </c>
      <c r="B139" s="3">
        <f t="shared" si="12"/>
        <v>1.609426067</v>
      </c>
      <c r="C139" s="3">
        <f t="shared" si="13"/>
        <v>64.512740162</v>
      </c>
      <c r="D139" s="3">
        <f t="shared" si="14"/>
        <v>42185.515616411001</v>
      </c>
      <c r="E139" s="3">
        <f t="shared" si="15"/>
        <v>18145.704487221989</v>
      </c>
      <c r="F139" s="3">
        <f t="shared" si="16"/>
        <v>38065.040698489443</v>
      </c>
      <c r="G139" s="3">
        <f t="shared" si="17"/>
        <v>1184.826192827855</v>
      </c>
      <c r="I139" s="3">
        <v>136</v>
      </c>
      <c r="J139" s="24">
        <v>41705.761111111111</v>
      </c>
      <c r="K139" s="3">
        <v>1.5445994030000001</v>
      </c>
      <c r="L139" s="3">
        <v>64.518078222</v>
      </c>
      <c r="M139" s="3">
        <v>35806.503152596997</v>
      </c>
      <c r="N139" s="3">
        <v>42184.653664063997</v>
      </c>
      <c r="O139" s="3">
        <v>6.352981296E+16</v>
      </c>
      <c r="P139" s="3">
        <v>-297.26445439999998</v>
      </c>
      <c r="Q139" s="3">
        <v>3.0732058860000002</v>
      </c>
      <c r="R139" s="3">
        <v>89.431480285999996</v>
      </c>
      <c r="S139" s="3">
        <v>-34074.026794149999</v>
      </c>
      <c r="T139" s="3">
        <v>24843.766371009999</v>
      </c>
      <c r="U139" s="3">
        <v>1135.93980285</v>
      </c>
      <c r="V139" s="3">
        <v>-1.8102572050000001</v>
      </c>
      <c r="W139" s="3">
        <v>-2.4832751219999998</v>
      </c>
      <c r="X139" s="3">
        <v>3.0131985999999999E-2</v>
      </c>
      <c r="Y139" s="3">
        <v>0</v>
      </c>
    </row>
    <row r="140" spans="1:25" x14ac:dyDescent="0.25">
      <c r="A140" s="24">
        <f>Flight1!A140</f>
        <v>41705.784722222226</v>
      </c>
      <c r="B140" s="3">
        <f t="shared" si="12"/>
        <v>1.6108738090000001</v>
      </c>
      <c r="C140" s="3">
        <f t="shared" si="13"/>
        <v>64.512580994999993</v>
      </c>
      <c r="D140" s="3">
        <f t="shared" si="14"/>
        <v>42185.534674558003</v>
      </c>
      <c r="E140" s="3">
        <f t="shared" si="15"/>
        <v>18145.805540599453</v>
      </c>
      <c r="F140" s="3">
        <f t="shared" si="16"/>
        <v>38064.980449790433</v>
      </c>
      <c r="G140" s="3">
        <f t="shared" si="17"/>
        <v>1185.8922455931881</v>
      </c>
      <c r="I140" s="3">
        <v>137</v>
      </c>
      <c r="J140" s="24">
        <v>41705.761805555558</v>
      </c>
      <c r="K140" s="3">
        <v>1.5470436009999999</v>
      </c>
      <c r="L140" s="3">
        <v>64.517913726000003</v>
      </c>
      <c r="M140" s="3">
        <v>35806.535781461003</v>
      </c>
      <c r="N140" s="3">
        <v>42184.686342045999</v>
      </c>
      <c r="O140" s="3">
        <v>6.352981302E+16</v>
      </c>
      <c r="P140" s="3">
        <v>-296.26445439999998</v>
      </c>
      <c r="Q140" s="3">
        <v>3.0732035099999999</v>
      </c>
      <c r="R140" s="3">
        <v>89.438218422000006</v>
      </c>
      <c r="S140" s="3">
        <v>-34182.314705860001</v>
      </c>
      <c r="T140" s="3">
        <v>24694.534851560002</v>
      </c>
      <c r="U140" s="3">
        <v>1137.7377772100001</v>
      </c>
      <c r="V140" s="3">
        <v>-1.799384179</v>
      </c>
      <c r="W140" s="3">
        <v>-2.491166422</v>
      </c>
      <c r="X140" s="3">
        <v>2.9769865999999999E-2</v>
      </c>
      <c r="Y140" s="3">
        <v>0</v>
      </c>
    </row>
    <row r="141" spans="1:25" x14ac:dyDescent="0.25">
      <c r="A141" s="24">
        <f>Flight1!A141</f>
        <v>41705.785416666666</v>
      </c>
      <c r="B141" s="3">
        <f t="shared" si="12"/>
        <v>1.6122907799999999</v>
      </c>
      <c r="C141" s="3">
        <f t="shared" si="13"/>
        <v>64.512421955999997</v>
      </c>
      <c r="D141" s="3">
        <f t="shared" si="14"/>
        <v>42185.553312270997</v>
      </c>
      <c r="E141" s="3">
        <f t="shared" si="15"/>
        <v>18145.906590606774</v>
      </c>
      <c r="F141" s="3">
        <f t="shared" si="16"/>
        <v>38064.920413085973</v>
      </c>
      <c r="G141" s="3">
        <f t="shared" si="17"/>
        <v>1186.9356397306601</v>
      </c>
      <c r="I141" s="3">
        <v>138</v>
      </c>
      <c r="J141" s="24">
        <v>41705.762499999997</v>
      </c>
      <c r="K141" s="3">
        <v>1.549458247</v>
      </c>
      <c r="L141" s="3">
        <v>64.517749417999994</v>
      </c>
      <c r="M141" s="3">
        <v>35806.568006777001</v>
      </c>
      <c r="N141" s="3">
        <v>42184.718615963</v>
      </c>
      <c r="O141" s="3">
        <v>6.352981308E+16</v>
      </c>
      <c r="P141" s="3">
        <v>-295.26445439999998</v>
      </c>
      <c r="Q141" s="3">
        <v>3.0732011629999998</v>
      </c>
      <c r="R141" s="3">
        <v>89.444967227999996</v>
      </c>
      <c r="S141" s="3">
        <v>-34289.949212270003</v>
      </c>
      <c r="T141" s="3">
        <v>24544.831288919999</v>
      </c>
      <c r="U141" s="3">
        <v>1139.5140130699999</v>
      </c>
      <c r="V141" s="3">
        <v>-1.788476782</v>
      </c>
      <c r="W141" s="3">
        <v>-2.4990100850000001</v>
      </c>
      <c r="X141" s="3">
        <v>2.9407177E-2</v>
      </c>
      <c r="Y141" s="3">
        <v>0</v>
      </c>
    </row>
    <row r="142" spans="1:25" x14ac:dyDescent="0.25">
      <c r="A142" s="24">
        <f>Flight1!A142</f>
        <v>41705.786111111112</v>
      </c>
      <c r="B142" s="3">
        <f t="shared" si="12"/>
        <v>1.6136769520000001</v>
      </c>
      <c r="C142" s="3">
        <f t="shared" si="13"/>
        <v>64.512263043000004</v>
      </c>
      <c r="D142" s="3">
        <f t="shared" si="14"/>
        <v>42185.571529193003</v>
      </c>
      <c r="E142" s="3">
        <f t="shared" si="15"/>
        <v>18146.007639394513</v>
      </c>
      <c r="F142" s="3">
        <f t="shared" si="16"/>
        <v>38064.860589462842</v>
      </c>
      <c r="G142" s="3">
        <f t="shared" si="17"/>
        <v>1187.9563546080722</v>
      </c>
      <c r="I142" s="3">
        <v>139</v>
      </c>
      <c r="J142" s="24">
        <v>41705.763194444444</v>
      </c>
      <c r="K142" s="3">
        <v>1.551843294</v>
      </c>
      <c r="L142" s="3">
        <v>64.517585295999993</v>
      </c>
      <c r="M142" s="3">
        <v>35806.599827924998</v>
      </c>
      <c r="N142" s="3">
        <v>42184.750485190001</v>
      </c>
      <c r="O142" s="3">
        <v>6.352981314E+16</v>
      </c>
      <c r="P142" s="3">
        <v>-294.26445439999998</v>
      </c>
      <c r="Q142" s="3">
        <v>3.0731988449999998</v>
      </c>
      <c r="R142" s="3">
        <v>89.451728566</v>
      </c>
      <c r="S142" s="3">
        <v>-34396.928257400003</v>
      </c>
      <c r="T142" s="3">
        <v>24394.658545810002</v>
      </c>
      <c r="U142" s="3">
        <v>1141.2684764799999</v>
      </c>
      <c r="V142" s="3">
        <v>-1.777535222</v>
      </c>
      <c r="W142" s="3">
        <v>-2.506805961</v>
      </c>
      <c r="X142" s="3">
        <v>2.9043927000000001E-2</v>
      </c>
      <c r="Y142" s="3">
        <v>0</v>
      </c>
    </row>
    <row r="143" spans="1:25" x14ac:dyDescent="0.25">
      <c r="A143" s="24">
        <f>Flight1!A143</f>
        <v>41705.786805555559</v>
      </c>
      <c r="B143" s="3">
        <f t="shared" si="12"/>
        <v>1.6150322989999999</v>
      </c>
      <c r="C143" s="3">
        <f t="shared" si="13"/>
        <v>64.512104085000004</v>
      </c>
      <c r="D143" s="3">
        <f t="shared" si="14"/>
        <v>42185.589324970002</v>
      </c>
      <c r="E143" s="3">
        <f t="shared" si="15"/>
        <v>18146.108801358001</v>
      </c>
      <c r="F143" s="3">
        <f t="shared" si="16"/>
        <v>38064.800926417898</v>
      </c>
      <c r="G143" s="3">
        <f t="shared" si="17"/>
        <v>1188.9543710656724</v>
      </c>
      <c r="I143" s="3">
        <v>140</v>
      </c>
      <c r="J143" s="24">
        <v>41705.763888888891</v>
      </c>
      <c r="K143" s="3">
        <v>1.5541986969999999</v>
      </c>
      <c r="L143" s="3">
        <v>64.517421358999997</v>
      </c>
      <c r="M143" s="3">
        <v>35806.631244295997</v>
      </c>
      <c r="N143" s="3">
        <v>42184.781949115</v>
      </c>
      <c r="O143" s="3">
        <v>6.35298132E+16</v>
      </c>
      <c r="P143" s="3">
        <v>-293.26445439999998</v>
      </c>
      <c r="Q143" s="3">
        <v>3.0731965570000002</v>
      </c>
      <c r="R143" s="3">
        <v>89.458499863</v>
      </c>
      <c r="S143" s="3">
        <v>-34503.249797819997</v>
      </c>
      <c r="T143" s="3">
        <v>24244.01949386</v>
      </c>
      <c r="U143" s="3">
        <v>1143.00113392</v>
      </c>
      <c r="V143" s="3">
        <v>-1.766559709</v>
      </c>
      <c r="W143" s="3">
        <v>-2.5145539019999998</v>
      </c>
      <c r="X143" s="3">
        <v>2.8680120999999999E-2</v>
      </c>
      <c r="Y143" s="3">
        <v>0</v>
      </c>
    </row>
    <row r="144" spans="1:25" x14ac:dyDescent="0.25">
      <c r="A144" s="24">
        <f>Flight1!A144</f>
        <v>41705.787500000006</v>
      </c>
      <c r="B144" s="3">
        <f t="shared" si="12"/>
        <v>1.616356795</v>
      </c>
      <c r="C144" s="3">
        <f t="shared" si="13"/>
        <v>64.511945416000003</v>
      </c>
      <c r="D144" s="3">
        <f t="shared" si="14"/>
        <v>42185.606699258999</v>
      </c>
      <c r="E144" s="3">
        <f t="shared" si="15"/>
        <v>18146.209855382283</v>
      </c>
      <c r="F144" s="3">
        <f t="shared" si="16"/>
        <v>38064.741531364401</v>
      </c>
      <c r="G144" s="3">
        <f t="shared" si="17"/>
        <v>1189.9296699444112</v>
      </c>
      <c r="I144" s="3">
        <v>141</v>
      </c>
      <c r="J144" s="24">
        <v>41705.76458333333</v>
      </c>
      <c r="K144" s="3">
        <v>1.5565244110000001</v>
      </c>
      <c r="L144" s="3">
        <v>64.517257606000001</v>
      </c>
      <c r="M144" s="3">
        <v>35806.662255285002</v>
      </c>
      <c r="N144" s="3">
        <v>42184.813007129</v>
      </c>
      <c r="O144" s="3">
        <v>6.352981326E+16</v>
      </c>
      <c r="P144" s="3">
        <v>-292.26445439999998</v>
      </c>
      <c r="Q144" s="3">
        <v>3.0731942989999999</v>
      </c>
      <c r="R144" s="3">
        <v>89.465282285000001</v>
      </c>
      <c r="S144" s="3">
        <v>-34608.911802629998</v>
      </c>
      <c r="T144" s="3">
        <v>24092.917013599999</v>
      </c>
      <c r="U144" s="3">
        <v>1144.71195227</v>
      </c>
      <c r="V144" s="3">
        <v>-1.755550452</v>
      </c>
      <c r="W144" s="3">
        <v>-2.5222537589999998</v>
      </c>
      <c r="X144" s="3">
        <v>2.8315766999999999E-2</v>
      </c>
      <c r="Y144" s="3">
        <v>0</v>
      </c>
    </row>
    <row r="145" spans="1:25" x14ac:dyDescent="0.25">
      <c r="A145" s="24">
        <f>Flight1!A145</f>
        <v>41705.788194444445</v>
      </c>
      <c r="B145" s="3">
        <f t="shared" si="12"/>
        <v>1.617650415</v>
      </c>
      <c r="C145" s="3">
        <f t="shared" si="13"/>
        <v>64.511786865999994</v>
      </c>
      <c r="D145" s="3">
        <f t="shared" si="14"/>
        <v>42185.623651724003</v>
      </c>
      <c r="E145" s="3">
        <f t="shared" si="15"/>
        <v>18146.310915167316</v>
      </c>
      <c r="F145" s="3">
        <f t="shared" si="16"/>
        <v>38064.682352050761</v>
      </c>
      <c r="G145" s="3">
        <f t="shared" si="17"/>
        <v>1190.88223282181</v>
      </c>
      <c r="I145" s="3">
        <v>142</v>
      </c>
      <c r="J145" s="24">
        <v>41705.765277777777</v>
      </c>
      <c r="K145" s="3">
        <v>1.5588203920000001</v>
      </c>
      <c r="L145" s="3">
        <v>64.517094035</v>
      </c>
      <c r="M145" s="3">
        <v>35806.692860297</v>
      </c>
      <c r="N145" s="3">
        <v>42184.843658635</v>
      </c>
      <c r="O145" s="3">
        <v>6.352981332E+16</v>
      </c>
      <c r="P145" s="3">
        <v>-291.26445439999998</v>
      </c>
      <c r="Q145" s="3">
        <v>3.0731920700000002</v>
      </c>
      <c r="R145" s="3">
        <v>89.472072983999993</v>
      </c>
      <c r="S145" s="3">
        <v>-34713.912253560004</v>
      </c>
      <c r="T145" s="3">
        <v>23941.3539944</v>
      </c>
      <c r="U145" s="3">
        <v>1146.4008988600001</v>
      </c>
      <c r="V145" s="3">
        <v>-1.744507662</v>
      </c>
      <c r="W145" s="3">
        <v>-2.5299053859999998</v>
      </c>
      <c r="X145" s="3">
        <v>2.7950873000000001E-2</v>
      </c>
      <c r="Y145" s="3">
        <v>0</v>
      </c>
    </row>
    <row r="146" spans="1:25" x14ac:dyDescent="0.25">
      <c r="A146" s="24">
        <f>Flight1!A146</f>
        <v>41705.788888888892</v>
      </c>
      <c r="B146" s="3">
        <f t="shared" si="12"/>
        <v>1.618913134</v>
      </c>
      <c r="C146" s="3">
        <f t="shared" si="13"/>
        <v>64.511628434000002</v>
      </c>
      <c r="D146" s="3">
        <f t="shared" si="14"/>
        <v>42185.640182037998</v>
      </c>
      <c r="E146" s="3">
        <f t="shared" si="15"/>
        <v>18146.411982125432</v>
      </c>
      <c r="F146" s="3">
        <f t="shared" si="16"/>
        <v>38064.623389725311</v>
      </c>
      <c r="G146" s="3">
        <f t="shared" si="17"/>
        <v>1191.8120412760272</v>
      </c>
      <c r="I146" s="3">
        <v>143</v>
      </c>
      <c r="J146" s="24">
        <v>41705.765972222223</v>
      </c>
      <c r="K146" s="3">
        <v>1.561086596</v>
      </c>
      <c r="L146" s="3">
        <v>64.516930645000002</v>
      </c>
      <c r="M146" s="3">
        <v>35806.723058746</v>
      </c>
      <c r="N146" s="3">
        <v>42184.873903041</v>
      </c>
      <c r="O146" s="3">
        <v>6.352981338E+16</v>
      </c>
      <c r="P146" s="3">
        <v>-290.26445439999998</v>
      </c>
      <c r="Q146" s="3">
        <v>3.0731898709999999</v>
      </c>
      <c r="R146" s="3">
        <v>89.478874759999997</v>
      </c>
      <c r="S146" s="3">
        <v>-34818.249144950001</v>
      </c>
      <c r="T146" s="3">
        <v>23789.333334399998</v>
      </c>
      <c r="U146" s="3">
        <v>1148.06794139</v>
      </c>
      <c r="V146" s="3">
        <v>-1.7334315499999999</v>
      </c>
      <c r="W146" s="3">
        <v>-2.5375086370000002</v>
      </c>
      <c r="X146" s="3">
        <v>2.7585444000000001E-2</v>
      </c>
      <c r="Y146" s="3">
        <v>0</v>
      </c>
    </row>
    <row r="147" spans="1:25" x14ac:dyDescent="0.25">
      <c r="A147" s="24">
        <f>Flight1!A147</f>
        <v>41705.789583333339</v>
      </c>
      <c r="B147" s="3">
        <f t="shared" si="12"/>
        <v>1.6201449269999999</v>
      </c>
      <c r="C147" s="3">
        <f t="shared" si="13"/>
        <v>64.511470114999995</v>
      </c>
      <c r="D147" s="3">
        <f t="shared" si="14"/>
        <v>42185.656289881998</v>
      </c>
      <c r="E147" s="3">
        <f t="shared" si="15"/>
        <v>18146.513060314719</v>
      </c>
      <c r="F147" s="3">
        <f t="shared" si="16"/>
        <v>38064.564644345017</v>
      </c>
      <c r="G147" s="3">
        <f t="shared" si="17"/>
        <v>1192.7190768858316</v>
      </c>
      <c r="I147" s="3">
        <v>144</v>
      </c>
      <c r="J147" s="24">
        <v>41705.76666666667</v>
      </c>
      <c r="K147" s="3">
        <v>1.5633229790000001</v>
      </c>
      <c r="L147" s="3">
        <v>64.516767434000002</v>
      </c>
      <c r="M147" s="3">
        <v>35806.752850051002</v>
      </c>
      <c r="N147" s="3">
        <v>42184.903739763002</v>
      </c>
      <c r="O147" s="3">
        <v>6.352981344E+16</v>
      </c>
      <c r="P147" s="3">
        <v>-289.26445439999998</v>
      </c>
      <c r="Q147" s="3">
        <v>3.0731877010000002</v>
      </c>
      <c r="R147" s="3">
        <v>89.485688182000004</v>
      </c>
      <c r="S147" s="3">
        <v>-34921.920483829999</v>
      </c>
      <c r="T147" s="3">
        <v>23636.857940469999</v>
      </c>
      <c r="U147" s="3">
        <v>1149.7130480200001</v>
      </c>
      <c r="V147" s="3">
        <v>-1.722322326</v>
      </c>
      <c r="W147" s="3">
        <v>-2.5450633680000001</v>
      </c>
      <c r="X147" s="3">
        <v>2.7219488E-2</v>
      </c>
      <c r="Y147" s="3">
        <v>0</v>
      </c>
    </row>
    <row r="148" spans="1:25" x14ac:dyDescent="0.25">
      <c r="A148" s="24">
        <f>Flight1!A148</f>
        <v>41705.790277777778</v>
      </c>
      <c r="B148" s="3">
        <f t="shared" si="12"/>
        <v>1.621345773</v>
      </c>
      <c r="C148" s="3">
        <f t="shared" si="13"/>
        <v>64.511311907999996</v>
      </c>
      <c r="D148" s="3">
        <f t="shared" si="14"/>
        <v>42185.671974944002</v>
      </c>
      <c r="E148" s="3">
        <f t="shared" si="15"/>
        <v>18146.614151087804</v>
      </c>
      <c r="F148" s="3">
        <f t="shared" si="16"/>
        <v>38064.506117032906</v>
      </c>
      <c r="G148" s="3">
        <f t="shared" si="17"/>
        <v>1193.6033241745058</v>
      </c>
      <c r="I148" s="3">
        <v>145</v>
      </c>
      <c r="J148" s="24">
        <v>41705.767361111109</v>
      </c>
      <c r="K148" s="3">
        <v>1.5655294989999999</v>
      </c>
      <c r="L148" s="3">
        <v>64.516604400999995</v>
      </c>
      <c r="M148" s="3">
        <v>35806.782233639999</v>
      </c>
      <c r="N148" s="3">
        <v>42184.933168228003</v>
      </c>
      <c r="O148" s="3">
        <v>6.35298135E+16</v>
      </c>
      <c r="P148" s="3">
        <v>-288.26445439999998</v>
      </c>
      <c r="Q148" s="3">
        <v>3.0731855609999998</v>
      </c>
      <c r="R148" s="3">
        <v>89.492510242999998</v>
      </c>
      <c r="S148" s="3">
        <v>-35024.924289909999</v>
      </c>
      <c r="T148" s="3">
        <v>23483.930728129999</v>
      </c>
      <c r="U148" s="3">
        <v>1151.33618731</v>
      </c>
      <c r="V148" s="3">
        <v>-1.7111802039999999</v>
      </c>
      <c r="W148" s="3">
        <v>-2.552569434</v>
      </c>
      <c r="X148" s="3">
        <v>2.6853011E-2</v>
      </c>
      <c r="Y148" s="3">
        <v>0</v>
      </c>
    </row>
    <row r="149" spans="1:25" x14ac:dyDescent="0.25">
      <c r="A149" s="24">
        <f>Flight1!A149</f>
        <v>41705.790972222225</v>
      </c>
      <c r="B149" s="3">
        <f t="shared" si="12"/>
        <v>1.6225156460000001</v>
      </c>
      <c r="C149" s="3">
        <f t="shared" si="13"/>
        <v>64.511153809000007</v>
      </c>
      <c r="D149" s="3">
        <f t="shared" si="14"/>
        <v>42185.687236922</v>
      </c>
      <c r="E149" s="3">
        <f t="shared" si="15"/>
        <v>18146.715257824184</v>
      </c>
      <c r="F149" s="3">
        <f t="shared" si="16"/>
        <v>38064.447808032768</v>
      </c>
      <c r="G149" s="3">
        <f t="shared" si="17"/>
        <v>1194.4647639860696</v>
      </c>
      <c r="I149" s="3">
        <v>146</v>
      </c>
      <c r="J149" s="24">
        <v>41705.768055555556</v>
      </c>
      <c r="K149" s="3">
        <v>1.5677061139999999</v>
      </c>
      <c r="L149" s="3">
        <v>64.516441545000006</v>
      </c>
      <c r="M149" s="3">
        <v>35806.811208949002</v>
      </c>
      <c r="N149" s="3">
        <v>42184.962187865996</v>
      </c>
      <c r="O149" s="3">
        <v>6.352981356E+16</v>
      </c>
      <c r="P149" s="3">
        <v>-287.26445439999998</v>
      </c>
      <c r="Q149" s="3">
        <v>3.0731834500000001</v>
      </c>
      <c r="R149" s="3">
        <v>89.499339571999997</v>
      </c>
      <c r="S149" s="3">
        <v>-35127.258595699997</v>
      </c>
      <c r="T149" s="3">
        <v>23330.554621520001</v>
      </c>
      <c r="U149" s="3">
        <v>1152.93732823</v>
      </c>
      <c r="V149" s="3">
        <v>-1.7000053959999999</v>
      </c>
      <c r="W149" s="3">
        <v>-2.5600266920000001</v>
      </c>
      <c r="X149" s="3">
        <v>2.6486022000000001E-2</v>
      </c>
      <c r="Y149" s="3">
        <v>0</v>
      </c>
    </row>
    <row r="150" spans="1:25" x14ac:dyDescent="0.25">
      <c r="A150" s="24">
        <f>Flight1!A150</f>
        <v>41705.791666666672</v>
      </c>
      <c r="B150" s="3">
        <f t="shared" si="12"/>
        <v>1.6236545259999999</v>
      </c>
      <c r="C150" s="3">
        <f t="shared" si="13"/>
        <v>64.510995817999998</v>
      </c>
      <c r="D150" s="3">
        <f t="shared" si="14"/>
        <v>42185.702075519999</v>
      </c>
      <c r="E150" s="3">
        <f t="shared" si="15"/>
        <v>18146.816381179484</v>
      </c>
      <c r="F150" s="3">
        <f t="shared" si="16"/>
        <v>38064.389718715698</v>
      </c>
      <c r="G150" s="3">
        <f t="shared" si="17"/>
        <v>1195.3033815809922</v>
      </c>
      <c r="I150" s="3">
        <v>147</v>
      </c>
      <c r="J150" s="24">
        <v>41705.768750000003</v>
      </c>
      <c r="K150" s="3">
        <v>1.5698527819999999</v>
      </c>
      <c r="L150" s="3">
        <v>64.516278862999997</v>
      </c>
      <c r="M150" s="3">
        <v>35806.839775421999</v>
      </c>
      <c r="N150" s="3">
        <v>42184.990798118</v>
      </c>
      <c r="O150" s="3">
        <v>6.352981362E+16</v>
      </c>
      <c r="P150" s="3">
        <v>-286.26445439999998</v>
      </c>
      <c r="Q150" s="3">
        <v>3.0731813699999999</v>
      </c>
      <c r="R150" s="3">
        <v>89.506177660000006</v>
      </c>
      <c r="S150" s="3">
        <v>-35228.921446449996</v>
      </c>
      <c r="T150" s="3">
        <v>23176.73255334</v>
      </c>
      <c r="U150" s="3">
        <v>1154.5164402</v>
      </c>
      <c r="V150" s="3">
        <v>-1.688798115</v>
      </c>
      <c r="W150" s="3">
        <v>-2.5674350000000001</v>
      </c>
      <c r="X150" s="3">
        <v>2.6118526E-2</v>
      </c>
      <c r="Y150" s="3">
        <v>0</v>
      </c>
    </row>
    <row r="151" spans="1:25" x14ac:dyDescent="0.25">
      <c r="A151" s="24">
        <f>Flight1!A151</f>
        <v>41705.792361111111</v>
      </c>
      <c r="B151" s="3">
        <f t="shared" si="12"/>
        <v>1.6247623899999999</v>
      </c>
      <c r="C151" s="3">
        <f t="shared" si="13"/>
        <v>64.510837764000001</v>
      </c>
      <c r="D151" s="3">
        <f t="shared" si="14"/>
        <v>42185.716490452003</v>
      </c>
      <c r="E151" s="3">
        <f t="shared" si="15"/>
        <v>18146.917635428588</v>
      </c>
      <c r="F151" s="3">
        <f t="shared" si="16"/>
        <v>38064.331796326282</v>
      </c>
      <c r="G151" s="3">
        <f t="shared" si="17"/>
        <v>1196.1191600124457</v>
      </c>
      <c r="I151" s="3">
        <v>148</v>
      </c>
      <c r="J151" s="24">
        <v>41705.769444444442</v>
      </c>
      <c r="K151" s="3">
        <v>1.571969462</v>
      </c>
      <c r="L151" s="3">
        <v>64.516116354999994</v>
      </c>
      <c r="M151" s="3">
        <v>35806.867932510999</v>
      </c>
      <c r="N151" s="3">
        <v>42185.018998432002</v>
      </c>
      <c r="O151" s="3">
        <v>6.352981368E+16</v>
      </c>
      <c r="P151" s="3">
        <v>-285.26445439999998</v>
      </c>
      <c r="Q151" s="3">
        <v>3.0731793189999999</v>
      </c>
      <c r="R151" s="3">
        <v>89.513029790000004</v>
      </c>
      <c r="S151" s="3">
        <v>-35329.910900249997</v>
      </c>
      <c r="T151" s="3">
        <v>23022.467464789999</v>
      </c>
      <c r="U151" s="3">
        <v>1156.0734930199999</v>
      </c>
      <c r="V151" s="3">
        <v>-1.677558576</v>
      </c>
      <c r="W151" s="3">
        <v>-2.574794217</v>
      </c>
      <c r="X151" s="3">
        <v>2.5750531E-2</v>
      </c>
      <c r="Y151" s="3">
        <v>0</v>
      </c>
    </row>
    <row r="152" spans="1:25" x14ac:dyDescent="0.25">
      <c r="A152" s="24">
        <f>Flight1!A152</f>
        <v>41705.793055555558</v>
      </c>
      <c r="B152" s="3">
        <f t="shared" si="12"/>
        <v>1.625839217</v>
      </c>
      <c r="C152" s="3">
        <f t="shared" si="13"/>
        <v>64.510679979000003</v>
      </c>
      <c r="D152" s="3">
        <f t="shared" si="14"/>
        <v>42185.730481439001</v>
      </c>
      <c r="E152" s="3">
        <f t="shared" si="15"/>
        <v>18147.018800648886</v>
      </c>
      <c r="F152" s="3">
        <f t="shared" si="16"/>
        <v>38064.274147356948</v>
      </c>
      <c r="G152" s="3">
        <f t="shared" si="17"/>
        <v>1196.9120838061347</v>
      </c>
      <c r="I152" s="3">
        <v>149</v>
      </c>
      <c r="J152" s="24">
        <v>41705.770138888889</v>
      </c>
      <c r="K152" s="3">
        <v>1.574056114</v>
      </c>
      <c r="L152" s="3">
        <v>64.515954016999999</v>
      </c>
      <c r="M152" s="3">
        <v>35806.895679674002</v>
      </c>
      <c r="N152" s="3">
        <v>42185.046788264997</v>
      </c>
      <c r="O152" s="3">
        <v>6.352981374E+16</v>
      </c>
      <c r="P152" s="3">
        <v>-284.26445439999998</v>
      </c>
      <c r="Q152" s="3">
        <v>3.0731772980000001</v>
      </c>
      <c r="R152" s="3">
        <v>89.519890258999993</v>
      </c>
      <c r="S152" s="3">
        <v>-35430.225028059998</v>
      </c>
      <c r="T152" s="3">
        <v>22867.762305510001</v>
      </c>
      <c r="U152" s="3">
        <v>1157.6084569499999</v>
      </c>
      <c r="V152" s="3">
        <v>-1.6662869929999999</v>
      </c>
      <c r="W152" s="3">
        <v>-2.5821042030000001</v>
      </c>
      <c r="X152" s="3">
        <v>2.5382043999999999E-2</v>
      </c>
      <c r="Y152" s="3">
        <v>0</v>
      </c>
    </row>
    <row r="153" spans="1:25" x14ac:dyDescent="0.25">
      <c r="A153" s="24">
        <f>Flight1!A153</f>
        <v>41705.793750000004</v>
      </c>
      <c r="B153" s="3">
        <f t="shared" si="12"/>
        <v>1.6268849869999999</v>
      </c>
      <c r="C153" s="3">
        <f t="shared" si="13"/>
        <v>64.510522293999998</v>
      </c>
      <c r="D153" s="3">
        <f t="shared" si="14"/>
        <v>42185.744048211003</v>
      </c>
      <c r="E153" s="3">
        <f t="shared" si="15"/>
        <v>18147.119989735795</v>
      </c>
      <c r="F153" s="3">
        <f t="shared" si="16"/>
        <v>38064.216719579032</v>
      </c>
      <c r="G153" s="3">
        <f t="shared" si="17"/>
        <v>1197.6821382243702</v>
      </c>
      <c r="I153" s="3">
        <v>150</v>
      </c>
      <c r="J153" s="24">
        <v>41705.770833333336</v>
      </c>
      <c r="K153" s="3">
        <v>1.576112698</v>
      </c>
      <c r="L153" s="3">
        <v>64.515791682</v>
      </c>
      <c r="M153" s="3">
        <v>35806.923016378998</v>
      </c>
      <c r="N153" s="3">
        <v>42185.074167081002</v>
      </c>
      <c r="O153" s="3">
        <v>6.35298138E+16</v>
      </c>
      <c r="P153" s="3">
        <v>-283.26445439999998</v>
      </c>
      <c r="Q153" s="3">
        <v>3.0731753070000001</v>
      </c>
      <c r="R153" s="3">
        <v>89.526759659000007</v>
      </c>
      <c r="S153" s="3">
        <v>-35529.861913729997</v>
      </c>
      <c r="T153" s="3">
        <v>22712.620033530002</v>
      </c>
      <c r="U153" s="3">
        <v>1159.1213026400001</v>
      </c>
      <c r="V153" s="3">
        <v>-1.654983581</v>
      </c>
      <c r="W153" s="3">
        <v>-2.589364818</v>
      </c>
      <c r="X153" s="3">
        <v>2.5013072000000001E-2</v>
      </c>
      <c r="Y153" s="3">
        <v>0</v>
      </c>
    </row>
    <row r="154" spans="1:25" x14ac:dyDescent="0.25">
      <c r="A154" s="24">
        <f>Flight1!A154</f>
        <v>41705.794444444444</v>
      </c>
      <c r="B154" s="3">
        <f t="shared" si="12"/>
        <v>1.627899679</v>
      </c>
      <c r="C154" s="3">
        <f t="shared" si="13"/>
        <v>64.510364706000004</v>
      </c>
      <c r="D154" s="3">
        <f t="shared" si="14"/>
        <v>42185.757190504999</v>
      </c>
      <c r="E154" s="3">
        <f t="shared" si="15"/>
        <v>18147.221205299262</v>
      </c>
      <c r="F154" s="3">
        <f t="shared" si="16"/>
        <v>38064.159513332241</v>
      </c>
      <c r="G154" s="3">
        <f t="shared" si="17"/>
        <v>1198.4293077940411</v>
      </c>
      <c r="I154" s="3">
        <v>151</v>
      </c>
      <c r="J154" s="24">
        <v>41705.771527777775</v>
      </c>
      <c r="K154" s="3">
        <v>1.5781391739999999</v>
      </c>
      <c r="L154" s="3">
        <v>64.515629683</v>
      </c>
      <c r="M154" s="3">
        <v>35806.949942100997</v>
      </c>
      <c r="N154" s="3">
        <v>42185.101134349999</v>
      </c>
      <c r="O154" s="3">
        <v>6.352981386E+16</v>
      </c>
      <c r="P154" s="3">
        <v>-282.26445439999998</v>
      </c>
      <c r="Q154" s="3">
        <v>3.0731733459999999</v>
      </c>
      <c r="R154" s="3">
        <v>89.533639410999996</v>
      </c>
      <c r="S154" s="3">
        <v>-35628.819654040002</v>
      </c>
      <c r="T154" s="3">
        <v>22557.043615189999</v>
      </c>
      <c r="U154" s="3">
        <v>1160.6120011800001</v>
      </c>
      <c r="V154" s="3">
        <v>-1.643648556</v>
      </c>
      <c r="W154" s="3">
        <v>-2.5965759240000001</v>
      </c>
      <c r="X154" s="3">
        <v>2.4643622E-2</v>
      </c>
      <c r="Y154" s="3">
        <v>0</v>
      </c>
    </row>
    <row r="155" spans="1:25" x14ac:dyDescent="0.25">
      <c r="A155" s="24">
        <f>Flight1!A155</f>
        <v>41705.795138888891</v>
      </c>
      <c r="B155" s="3">
        <f t="shared" si="12"/>
        <v>1.6288832740000001</v>
      </c>
      <c r="C155" s="3">
        <f t="shared" si="13"/>
        <v>64.510207211999997</v>
      </c>
      <c r="D155" s="3">
        <f t="shared" si="14"/>
        <v>42185.769908068003</v>
      </c>
      <c r="E155" s="3">
        <f t="shared" si="15"/>
        <v>18147.322449920015</v>
      </c>
      <c r="F155" s="3">
        <f t="shared" si="16"/>
        <v>38064.102528894859</v>
      </c>
      <c r="G155" s="3">
        <f t="shared" si="17"/>
        <v>1199.1535785146482</v>
      </c>
      <c r="I155" s="3">
        <v>152</v>
      </c>
      <c r="J155" s="24">
        <v>41705.772222222222</v>
      </c>
      <c r="K155" s="3">
        <v>1.5801355050000001</v>
      </c>
      <c r="L155" s="3">
        <v>64.515467849999993</v>
      </c>
      <c r="M155" s="3">
        <v>35806.976456322001</v>
      </c>
      <c r="N155" s="3">
        <v>42185.127689554</v>
      </c>
      <c r="O155" s="3">
        <v>6.352981392E+16</v>
      </c>
      <c r="P155" s="3">
        <v>-281.26445439999998</v>
      </c>
      <c r="Q155" s="3">
        <v>3.073171415</v>
      </c>
      <c r="R155" s="3">
        <v>89.540523726000004</v>
      </c>
      <c r="S155" s="3">
        <v>-35727.096358729999</v>
      </c>
      <c r="T155" s="3">
        <v>22401.036025140002</v>
      </c>
      <c r="U155" s="3">
        <v>1162.0805240899999</v>
      </c>
      <c r="V155" s="3">
        <v>-1.6322821350000001</v>
      </c>
      <c r="W155" s="3">
        <v>-2.603737384</v>
      </c>
      <c r="X155" s="3">
        <v>2.4273701000000002E-2</v>
      </c>
      <c r="Y155" s="3">
        <v>0</v>
      </c>
    </row>
    <row r="156" spans="1:25" x14ac:dyDescent="0.25">
      <c r="A156" s="24">
        <f>Flight1!A156</f>
        <v>41705.795833333337</v>
      </c>
      <c r="B156" s="3">
        <f t="shared" si="12"/>
        <v>1.6298357530000001</v>
      </c>
      <c r="C156" s="3">
        <f t="shared" si="13"/>
        <v>64.510049809999998</v>
      </c>
      <c r="D156" s="3">
        <f t="shared" si="14"/>
        <v>42185.782200652</v>
      </c>
      <c r="E156" s="3">
        <f t="shared" si="15"/>
        <v>18147.423725500899</v>
      </c>
      <c r="F156" s="3">
        <f t="shared" si="16"/>
        <v>38064.045766833617</v>
      </c>
      <c r="G156" s="3">
        <f t="shared" si="17"/>
        <v>1199.8549363861928</v>
      </c>
      <c r="I156" s="3">
        <v>153</v>
      </c>
      <c r="J156" s="24">
        <v>41705.772916666669</v>
      </c>
      <c r="K156" s="3">
        <v>1.5821016510000001</v>
      </c>
      <c r="L156" s="3">
        <v>64.515306182000003</v>
      </c>
      <c r="M156" s="3">
        <v>35807.002558535001</v>
      </c>
      <c r="N156" s="3">
        <v>42185.153832178999</v>
      </c>
      <c r="O156" s="3">
        <v>6.352981398E+16</v>
      </c>
      <c r="P156" s="3">
        <v>-280.26445439999998</v>
      </c>
      <c r="Q156" s="3">
        <v>3.0731695139999999</v>
      </c>
      <c r="R156" s="3">
        <v>89.547421843999999</v>
      </c>
      <c r="S156" s="3">
        <v>-35824.690150560004</v>
      </c>
      <c r="T156" s="3">
        <v>22244.600246229998</v>
      </c>
      <c r="U156" s="3">
        <v>1163.5268432800001</v>
      </c>
      <c r="V156" s="3">
        <v>-1.6208845350000001</v>
      </c>
      <c r="W156" s="3">
        <v>-2.6108490610000001</v>
      </c>
      <c r="X156" s="3">
        <v>2.3903315000000001E-2</v>
      </c>
      <c r="Y156" s="3">
        <v>0</v>
      </c>
    </row>
    <row r="157" spans="1:25" x14ac:dyDescent="0.25">
      <c r="A157" s="24">
        <f>Flight1!A157</f>
        <v>41705.796527777777</v>
      </c>
      <c r="B157" s="3">
        <f t="shared" si="12"/>
        <v>1.6307570979999999</v>
      </c>
      <c r="C157" s="3">
        <f t="shared" si="13"/>
        <v>64.509892496999996</v>
      </c>
      <c r="D157" s="3">
        <f t="shared" si="14"/>
        <v>42185.794068021998</v>
      </c>
      <c r="E157" s="3">
        <f t="shared" si="15"/>
        <v>18147.525034590046</v>
      </c>
      <c r="F157" s="3">
        <f t="shared" si="16"/>
        <v>38063.989227358405</v>
      </c>
      <c r="G157" s="3">
        <f t="shared" si="17"/>
        <v>1200.5333681453842</v>
      </c>
      <c r="I157" s="3">
        <v>154</v>
      </c>
      <c r="J157" s="24">
        <v>41705.773611111108</v>
      </c>
      <c r="K157" s="3">
        <v>1.584037575</v>
      </c>
      <c r="L157" s="3">
        <v>64.515144676999995</v>
      </c>
      <c r="M157" s="3">
        <v>35807.028248237999</v>
      </c>
      <c r="N157" s="3">
        <v>42185.179561721998</v>
      </c>
      <c r="O157" s="3">
        <v>6.352981404E+16</v>
      </c>
      <c r="P157" s="3">
        <v>-279.26445439999998</v>
      </c>
      <c r="Q157" s="3">
        <v>3.0731676430000001</v>
      </c>
      <c r="R157" s="3">
        <v>89.554326302000007</v>
      </c>
      <c r="S157" s="3">
        <v>-35921.599165330001</v>
      </c>
      <c r="T157" s="3">
        <v>22087.739269459998</v>
      </c>
      <c r="U157" s="3">
        <v>1164.9509311300001</v>
      </c>
      <c r="V157" s="3">
        <v>-1.609455973</v>
      </c>
      <c r="W157" s="3">
        <v>-2.617910819</v>
      </c>
      <c r="X157" s="3">
        <v>2.3532473000000002E-2</v>
      </c>
      <c r="Y157" s="3">
        <v>0</v>
      </c>
    </row>
    <row r="158" spans="1:25" x14ac:dyDescent="0.25">
      <c r="A158" s="24">
        <f>Flight1!A158</f>
        <v>41705.797222222223</v>
      </c>
      <c r="B158" s="3">
        <f t="shared" si="12"/>
        <v>1.631647292</v>
      </c>
      <c r="C158" s="3">
        <f t="shared" si="13"/>
        <v>64.509735272</v>
      </c>
      <c r="D158" s="3">
        <f t="shared" si="14"/>
        <v>42185.805509947</v>
      </c>
      <c r="E158" s="3">
        <f t="shared" si="15"/>
        <v>18147.626378383899</v>
      </c>
      <c r="F158" s="3">
        <f t="shared" si="16"/>
        <v>38063.932911264332</v>
      </c>
      <c r="G158" s="3">
        <f t="shared" si="17"/>
        <v>1201.1888612653836</v>
      </c>
      <c r="I158" s="3">
        <v>155</v>
      </c>
      <c r="J158" s="24">
        <v>41705.774305555555</v>
      </c>
      <c r="K158" s="3">
        <v>1.5859432410000001</v>
      </c>
      <c r="L158" s="3">
        <v>64.514983332</v>
      </c>
      <c r="M158" s="3">
        <v>35807.053524935996</v>
      </c>
      <c r="N158" s="3">
        <v>42185.204877686003</v>
      </c>
      <c r="O158" s="3">
        <v>6.35298141E+16</v>
      </c>
      <c r="P158" s="3">
        <v>-278.26445439999998</v>
      </c>
      <c r="Q158" s="3">
        <v>3.0731658020000001</v>
      </c>
      <c r="R158" s="3">
        <v>89.561235397000004</v>
      </c>
      <c r="S158" s="3">
        <v>-36017.821551909998</v>
      </c>
      <c r="T158" s="3">
        <v>21930.456093960001</v>
      </c>
      <c r="U158" s="3">
        <v>1166.3527604000001</v>
      </c>
      <c r="V158" s="3">
        <v>-1.597996668</v>
      </c>
      <c r="W158" s="3">
        <v>-2.624922523</v>
      </c>
      <c r="X158" s="3">
        <v>2.3161180999999999E-2</v>
      </c>
      <c r="Y158" s="3">
        <v>0</v>
      </c>
    </row>
    <row r="159" spans="1:25" x14ac:dyDescent="0.25">
      <c r="A159" s="24">
        <f>Flight1!A159</f>
        <v>41705.79791666667</v>
      </c>
      <c r="B159" s="3">
        <f t="shared" si="12"/>
        <v>1.632506317</v>
      </c>
      <c r="C159" s="3">
        <f t="shared" si="13"/>
        <v>64.509578129999994</v>
      </c>
      <c r="D159" s="3">
        <f t="shared" si="14"/>
        <v>42185.816526205002</v>
      </c>
      <c r="E159" s="3">
        <f t="shared" si="15"/>
        <v>18147.727760733345</v>
      </c>
      <c r="F159" s="3">
        <f t="shared" si="16"/>
        <v>38063.87681807347</v>
      </c>
      <c r="G159" s="3">
        <f t="shared" si="17"/>
        <v>1201.8214024839763</v>
      </c>
      <c r="I159" s="3">
        <v>156</v>
      </c>
      <c r="J159" s="24">
        <v>41705.775000000001</v>
      </c>
      <c r="K159" s="3">
        <v>1.587818612</v>
      </c>
      <c r="L159" s="3">
        <v>64.514822147999993</v>
      </c>
      <c r="M159" s="3">
        <v>35807.078388144997</v>
      </c>
      <c r="N159" s="3">
        <v>42185.229779583002</v>
      </c>
      <c r="O159" s="3">
        <v>6.352981416E+16</v>
      </c>
      <c r="P159" s="3">
        <v>-277.26445439999998</v>
      </c>
      <c r="Q159" s="3">
        <v>3.0731639909999999</v>
      </c>
      <c r="R159" s="3">
        <v>89.568158281999999</v>
      </c>
      <c r="S159" s="3">
        <v>-36113.355472280004</v>
      </c>
      <c r="T159" s="3">
        <v>21772.753726880001</v>
      </c>
      <c r="U159" s="3">
        <v>1167.7323042999999</v>
      </c>
      <c r="V159" s="3">
        <v>-1.586506838</v>
      </c>
      <c r="W159" s="3">
        <v>-2.6318840419999998</v>
      </c>
      <c r="X159" s="3">
        <v>2.2789447000000001E-2</v>
      </c>
      <c r="Y159" s="3">
        <v>0</v>
      </c>
    </row>
    <row r="160" spans="1:25" x14ac:dyDescent="0.25">
      <c r="A160" s="24">
        <f>Flight1!A160</f>
        <v>41705.798611111117</v>
      </c>
      <c r="B160" s="3">
        <f t="shared" si="12"/>
        <v>1.633334157</v>
      </c>
      <c r="C160" s="3">
        <f t="shared" si="13"/>
        <v>64.509421070000002</v>
      </c>
      <c r="D160" s="3">
        <f t="shared" si="14"/>
        <v>42185.827116583998</v>
      </c>
      <c r="E160" s="3">
        <f t="shared" si="15"/>
        <v>18147.829182802405</v>
      </c>
      <c r="F160" s="3">
        <f t="shared" si="16"/>
        <v>38063.820948512875</v>
      </c>
      <c r="G160" s="3">
        <f t="shared" si="17"/>
        <v>1202.4309800115473</v>
      </c>
      <c r="I160" s="3">
        <v>157</v>
      </c>
      <c r="J160" s="24">
        <v>41705.775694444441</v>
      </c>
      <c r="K160" s="3">
        <v>1.589663651</v>
      </c>
      <c r="L160" s="3">
        <v>64.51466112</v>
      </c>
      <c r="M160" s="3">
        <v>35807.102837388004</v>
      </c>
      <c r="N160" s="3">
        <v>42185.254266930999</v>
      </c>
      <c r="O160" s="3">
        <v>6.352981422E+16</v>
      </c>
      <c r="P160" s="3">
        <v>-276.26445439999998</v>
      </c>
      <c r="Q160" s="3">
        <v>3.07316221</v>
      </c>
      <c r="R160" s="3">
        <v>89.575088170000001</v>
      </c>
      <c r="S160" s="3">
        <v>-36208.199101580001</v>
      </c>
      <c r="T160" s="3">
        <v>21614.63518338</v>
      </c>
      <c r="U160" s="3">
        <v>1169.0895364600001</v>
      </c>
      <c r="V160" s="3">
        <v>-1.574986703</v>
      </c>
      <c r="W160" s="3">
        <v>-2.6387952399999999</v>
      </c>
      <c r="X160" s="3">
        <v>2.2417276E-2</v>
      </c>
      <c r="Y160" s="3">
        <v>0</v>
      </c>
    </row>
    <row r="161" spans="1:25" x14ac:dyDescent="0.25">
      <c r="A161" s="24">
        <f>Flight1!A161</f>
        <v>41705.799305555556</v>
      </c>
      <c r="B161" s="3">
        <f t="shared" si="12"/>
        <v>1.634130796</v>
      </c>
      <c r="C161" s="3">
        <f t="shared" si="13"/>
        <v>64.509264090000002</v>
      </c>
      <c r="D161" s="3">
        <f t="shared" si="14"/>
        <v>42185.837280879001</v>
      </c>
      <c r="E161" s="3">
        <f t="shared" si="15"/>
        <v>18147.930646406618</v>
      </c>
      <c r="F161" s="3">
        <f t="shared" si="16"/>
        <v>38063.765302965927</v>
      </c>
      <c r="G161" s="3">
        <f t="shared" si="17"/>
        <v>1203.0175820590291</v>
      </c>
      <c r="I161" s="3">
        <v>158</v>
      </c>
      <c r="J161" s="24">
        <v>41705.776388888888</v>
      </c>
      <c r="K161" s="3">
        <v>1.591478325</v>
      </c>
      <c r="L161" s="3">
        <v>64.514500079000001</v>
      </c>
      <c r="M161" s="3">
        <v>35807.126872194</v>
      </c>
      <c r="N161" s="3">
        <v>42185.278339260003</v>
      </c>
      <c r="O161" s="3">
        <v>6.352981428E+16</v>
      </c>
      <c r="P161" s="3">
        <v>-275.26445439999998</v>
      </c>
      <c r="Q161" s="3">
        <v>3.0731604589999999</v>
      </c>
      <c r="R161" s="3">
        <v>89.582022855999995</v>
      </c>
      <c r="S161" s="3">
        <v>-36302.350628109998</v>
      </c>
      <c r="T161" s="3">
        <v>21456.10348654</v>
      </c>
      <c r="U161" s="3">
        <v>1170.4244309400001</v>
      </c>
      <c r="V161" s="3">
        <v>-1.563436482</v>
      </c>
      <c r="W161" s="3">
        <v>-2.6456559880000001</v>
      </c>
      <c r="X161" s="3">
        <v>2.2044676999999999E-2</v>
      </c>
      <c r="Y161" s="3">
        <v>0</v>
      </c>
    </row>
    <row r="162" spans="1:25" x14ac:dyDescent="0.25">
      <c r="A162" s="24">
        <f>Flight1!A162</f>
        <v>41705.800000000003</v>
      </c>
      <c r="B162" s="3">
        <f t="shared" si="12"/>
        <v>1.634896218</v>
      </c>
      <c r="C162" s="3">
        <f t="shared" si="13"/>
        <v>64.509107185000005</v>
      </c>
      <c r="D162" s="3">
        <f t="shared" si="14"/>
        <v>42185.847018891996</v>
      </c>
      <c r="E162" s="3">
        <f t="shared" si="15"/>
        <v>18148.032155341632</v>
      </c>
      <c r="F162" s="3">
        <f t="shared" si="16"/>
        <v>38063.709880838767</v>
      </c>
      <c r="G162" s="3">
        <f t="shared" si="17"/>
        <v>1203.5811968378989</v>
      </c>
      <c r="I162" s="3">
        <v>159</v>
      </c>
      <c r="J162" s="24">
        <v>41705.777083333334</v>
      </c>
      <c r="K162" s="3">
        <v>1.5932625970000001</v>
      </c>
      <c r="L162" s="3">
        <v>64.514339359999994</v>
      </c>
      <c r="M162" s="3">
        <v>35807.150492102999</v>
      </c>
      <c r="N162" s="3">
        <v>42185.301996103</v>
      </c>
      <c r="O162" s="3">
        <v>6.352981434E+16</v>
      </c>
      <c r="P162" s="3">
        <v>-274.26445439999998</v>
      </c>
      <c r="Q162" s="3">
        <v>3.0731587390000001</v>
      </c>
      <c r="R162" s="3">
        <v>89.588971467999997</v>
      </c>
      <c r="S162" s="3">
        <v>-36395.808253399999</v>
      </c>
      <c r="T162" s="3">
        <v>21297.161667320001</v>
      </c>
      <c r="U162" s="3">
        <v>1171.7369622199999</v>
      </c>
      <c r="V162" s="3">
        <v>-1.5518563970000001</v>
      </c>
      <c r="W162" s="3">
        <v>-2.6524661530000002</v>
      </c>
      <c r="X162" s="3">
        <v>2.1671657E-2</v>
      </c>
      <c r="Y162" s="3">
        <v>0</v>
      </c>
    </row>
    <row r="163" spans="1:25" x14ac:dyDescent="0.25">
      <c r="A163" s="24">
        <f>Flight1!A163</f>
        <v>41705.802083333336</v>
      </c>
      <c r="B163" s="3">
        <f t="shared" si="12"/>
        <v>1.6370050460000001</v>
      </c>
      <c r="C163" s="3">
        <f t="shared" si="13"/>
        <v>64.508636736</v>
      </c>
      <c r="D163" s="3">
        <f t="shared" si="14"/>
        <v>42185.873673401999</v>
      </c>
      <c r="E163" s="3">
        <f t="shared" si="15"/>
        <v>18148.337080714424</v>
      </c>
      <c r="F163" s="3">
        <f t="shared" si="16"/>
        <v>38063.544905765448</v>
      </c>
      <c r="G163" s="3">
        <f t="shared" si="17"/>
        <v>1205.1340173504047</v>
      </c>
      <c r="I163" s="3">
        <v>160</v>
      </c>
      <c r="J163" s="24">
        <v>41705.777777777781</v>
      </c>
      <c r="K163" s="3">
        <v>1.595016435</v>
      </c>
      <c r="L163" s="3">
        <v>64.514178792999999</v>
      </c>
      <c r="M163" s="3">
        <v>35807.173696659003</v>
      </c>
      <c r="N163" s="3">
        <v>42185.325237005003</v>
      </c>
      <c r="O163" s="3">
        <v>6.35298144E+16</v>
      </c>
      <c r="P163" s="3">
        <v>-273.26445439999998</v>
      </c>
      <c r="Q163" s="3">
        <v>3.0731570480000001</v>
      </c>
      <c r="R163" s="3">
        <v>89.595923644999999</v>
      </c>
      <c r="S163" s="3">
        <v>-36488.570192239997</v>
      </c>
      <c r="T163" s="3">
        <v>21137.812764449998</v>
      </c>
      <c r="U163" s="3">
        <v>1173.0271052099999</v>
      </c>
      <c r="V163" s="3">
        <v>-1.5402466690000001</v>
      </c>
      <c r="W163" s="3">
        <v>-2.6592256070000002</v>
      </c>
      <c r="X163" s="3">
        <v>2.1298221999999999E-2</v>
      </c>
      <c r="Y163" s="3">
        <v>0</v>
      </c>
    </row>
    <row r="164" spans="1:25" x14ac:dyDescent="0.25">
      <c r="A164" s="24">
        <f>Flight1!A164</f>
        <v>41705.805555555555</v>
      </c>
      <c r="B164" s="3">
        <f t="shared" si="12"/>
        <v>1.6398941819999999</v>
      </c>
      <c r="C164" s="3">
        <f t="shared" si="13"/>
        <v>64.507854210999994</v>
      </c>
      <c r="D164" s="3">
        <f t="shared" si="14"/>
        <v>42185.909555979997</v>
      </c>
      <c r="E164" s="3">
        <f t="shared" si="15"/>
        <v>18148.84619701255</v>
      </c>
      <c r="F164" s="3">
        <f t="shared" si="16"/>
        <v>38063.274513734257</v>
      </c>
      <c r="G164" s="3">
        <f t="shared" si="17"/>
        <v>1207.2613944855732</v>
      </c>
      <c r="I164" s="3">
        <v>161</v>
      </c>
      <c r="J164" s="24">
        <v>41705.77847222222</v>
      </c>
      <c r="K164" s="3">
        <v>1.596739804</v>
      </c>
      <c r="L164" s="3">
        <v>64.514018374000003</v>
      </c>
      <c r="M164" s="3">
        <v>35807.196485419001</v>
      </c>
      <c r="N164" s="3">
        <v>42185.348061518001</v>
      </c>
      <c r="O164" s="3">
        <v>6.352981446E+16</v>
      </c>
      <c r="P164" s="3">
        <v>-272.26445439999998</v>
      </c>
      <c r="Q164" s="3">
        <v>3.0731553890000001</v>
      </c>
      <c r="R164" s="3">
        <v>89.602885545999996</v>
      </c>
      <c r="S164" s="3">
        <v>-36580.634672649998</v>
      </c>
      <c r="T164" s="3">
        <v>20978.059824560001</v>
      </c>
      <c r="U164" s="3">
        <v>1174.2948352400001</v>
      </c>
      <c r="V164" s="3">
        <v>-1.5286075180000001</v>
      </c>
      <c r="W164" s="3">
        <v>-2.66593422</v>
      </c>
      <c r="X164" s="3">
        <v>2.0924380999999999E-2</v>
      </c>
      <c r="Y164" s="3">
        <v>0</v>
      </c>
    </row>
    <row r="165" spans="1:25" x14ac:dyDescent="0.25">
      <c r="A165" s="24">
        <f>Flight1!A165</f>
        <v>41705.809027777803</v>
      </c>
      <c r="B165" s="3">
        <f t="shared" si="12"/>
        <v>1.642000181</v>
      </c>
      <c r="C165" s="3">
        <f t="shared" si="13"/>
        <v>64.507072825999998</v>
      </c>
      <c r="D165" s="3">
        <f t="shared" si="14"/>
        <v>42185.934746915998</v>
      </c>
      <c r="E165" s="3">
        <f t="shared" si="15"/>
        <v>18149.35701894309</v>
      </c>
      <c r="F165" s="3">
        <f t="shared" si="16"/>
        <v>38063.00964974922</v>
      </c>
      <c r="G165" s="3">
        <f t="shared" si="17"/>
        <v>1208.8120917218901</v>
      </c>
      <c r="I165" s="3">
        <v>162</v>
      </c>
      <c r="J165" s="24">
        <v>41705.779166666667</v>
      </c>
      <c r="K165" s="3">
        <v>1.5984326719999999</v>
      </c>
      <c r="L165" s="3">
        <v>64.513858103999993</v>
      </c>
      <c r="M165" s="3">
        <v>35807.218857943</v>
      </c>
      <c r="N165" s="3">
        <v>42185.370469200003</v>
      </c>
      <c r="O165" s="3">
        <v>6.352981452E+16</v>
      </c>
      <c r="P165" s="3">
        <v>-271.26445439999998</v>
      </c>
      <c r="Q165" s="3">
        <v>3.0731537590000002</v>
      </c>
      <c r="R165" s="3">
        <v>89.609854014000007</v>
      </c>
      <c r="S165" s="3">
        <v>-36671.999936020002</v>
      </c>
      <c r="T165" s="3">
        <v>20817.905901829999</v>
      </c>
      <c r="U165" s="3">
        <v>1175.54012807</v>
      </c>
      <c r="V165" s="3">
        <v>-1.5169391679999999</v>
      </c>
      <c r="W165" s="3">
        <v>-2.6725918649999998</v>
      </c>
      <c r="X165" s="3">
        <v>2.0550138999999999E-2</v>
      </c>
      <c r="Y165" s="3">
        <v>0</v>
      </c>
    </row>
    <row r="166" spans="1:25" x14ac:dyDescent="0.25">
      <c r="A166" s="24">
        <f>Flight1!A166</f>
        <v>41705.8125</v>
      </c>
      <c r="B166" s="3">
        <f t="shared" si="12"/>
        <v>1.64332203</v>
      </c>
      <c r="C166" s="3">
        <f t="shared" si="13"/>
        <v>64.506292571000003</v>
      </c>
      <c r="D166" s="3">
        <f t="shared" si="14"/>
        <v>42185.949233954001</v>
      </c>
      <c r="E166" s="3">
        <f t="shared" si="15"/>
        <v>18149.869584692671</v>
      </c>
      <c r="F166" s="3">
        <f t="shared" si="16"/>
        <v>38062.750376246171</v>
      </c>
      <c r="G166" s="3">
        <f t="shared" si="17"/>
        <v>1209.7853627664542</v>
      </c>
      <c r="I166" s="3">
        <v>163</v>
      </c>
      <c r="J166" s="24">
        <v>41705.779861111114</v>
      </c>
      <c r="K166" s="3">
        <v>1.600095007</v>
      </c>
      <c r="L166" s="3">
        <v>64.513697979</v>
      </c>
      <c r="M166" s="3">
        <v>35807.240813801996</v>
      </c>
      <c r="N166" s="3">
        <v>42185.392459618997</v>
      </c>
      <c r="O166" s="3">
        <v>6.352981458E+16</v>
      </c>
      <c r="P166" s="3">
        <v>-270.26445439999998</v>
      </c>
      <c r="Q166" s="3">
        <v>3.0731521599999998</v>
      </c>
      <c r="R166" s="3">
        <v>89.616831700999995</v>
      </c>
      <c r="S166" s="3">
        <v>-36762.664237079996</v>
      </c>
      <c r="T166" s="3">
        <v>20657.354058149998</v>
      </c>
      <c r="U166" s="3">
        <v>1176.7629598999999</v>
      </c>
      <c r="V166" s="3">
        <v>-1.5052418409999999</v>
      </c>
      <c r="W166" s="3">
        <v>-2.6791984150000001</v>
      </c>
      <c r="X166" s="3">
        <v>2.0175504E-2</v>
      </c>
      <c r="Y166" s="3">
        <v>0</v>
      </c>
    </row>
    <row r="167" spans="1:25" x14ac:dyDescent="0.25">
      <c r="A167" s="24">
        <f>Flight1!A167</f>
        <v>41705.815972222197</v>
      </c>
      <c r="B167" s="3">
        <f t="shared" si="12"/>
        <v>1.643814479</v>
      </c>
      <c r="C167" s="3">
        <f t="shared" si="13"/>
        <v>64.505668827999997</v>
      </c>
      <c r="D167" s="3">
        <f t="shared" si="14"/>
        <v>42185.953111832998</v>
      </c>
      <c r="E167" s="3">
        <f t="shared" si="15"/>
        <v>18150.281141034317</v>
      </c>
      <c r="F167" s="3">
        <f t="shared" si="16"/>
        <v>38062.546899784953</v>
      </c>
      <c r="G167" s="3">
        <f t="shared" si="17"/>
        <v>1210.1479070168134</v>
      </c>
      <c r="I167" s="3">
        <v>164</v>
      </c>
      <c r="J167" s="24">
        <v>41705.780555555553</v>
      </c>
      <c r="K167" s="3">
        <v>1.6017267749999999</v>
      </c>
      <c r="L167" s="3">
        <v>64.513537997</v>
      </c>
      <c r="M167" s="3">
        <v>35807.262352575002</v>
      </c>
      <c r="N167" s="3">
        <v>42185.414032351</v>
      </c>
      <c r="O167" s="3">
        <v>6.352981464E+16</v>
      </c>
      <c r="P167" s="3">
        <v>-269.26445439999998</v>
      </c>
      <c r="Q167" s="3">
        <v>3.0731505910000001</v>
      </c>
      <c r="R167" s="3">
        <v>89.623814723999999</v>
      </c>
      <c r="S167" s="3">
        <v>-36852.625843939997</v>
      </c>
      <c r="T167" s="3">
        <v>20496.40736298</v>
      </c>
      <c r="U167" s="3">
        <v>1177.9633073499999</v>
      </c>
      <c r="V167" s="3">
        <v>-1.49351576</v>
      </c>
      <c r="W167" s="3">
        <v>-2.6857537429999998</v>
      </c>
      <c r="X167" s="3">
        <v>1.9800483000000001E-2</v>
      </c>
      <c r="Y167" s="3">
        <v>0</v>
      </c>
    </row>
    <row r="168" spans="1:25" x14ac:dyDescent="0.25">
      <c r="A168" s="24">
        <f>Flight1!A168</f>
        <v>41705.819444444402</v>
      </c>
      <c r="B168" s="3">
        <f t="shared" si="12"/>
        <v>1.6437234999999999</v>
      </c>
      <c r="C168" s="3">
        <f t="shared" si="13"/>
        <v>64.504889265000003</v>
      </c>
      <c r="D168" s="3">
        <f t="shared" si="14"/>
        <v>42185.948317422997</v>
      </c>
      <c r="E168" s="3">
        <f t="shared" si="15"/>
        <v>18150.797780384171</v>
      </c>
      <c r="F168" s="3">
        <f t="shared" si="16"/>
        <v>38062.297353253292</v>
      </c>
      <c r="G168" s="3">
        <f t="shared" si="17"/>
        <v>1210.0808106950906</v>
      </c>
      <c r="I168" s="3">
        <v>165</v>
      </c>
      <c r="J168" s="24">
        <v>41705.78125</v>
      </c>
      <c r="K168" s="3">
        <v>1.603327948</v>
      </c>
      <c r="L168" s="3">
        <v>64.513378156000002</v>
      </c>
      <c r="M168" s="3">
        <v>35807.283473846997</v>
      </c>
      <c r="N168" s="3">
        <v>42185.435186978997</v>
      </c>
      <c r="O168" s="3">
        <v>6.35298147E+16</v>
      </c>
      <c r="P168" s="3">
        <v>-268.26445439999998</v>
      </c>
      <c r="Q168" s="3">
        <v>3.0731490520000002</v>
      </c>
      <c r="R168" s="3">
        <v>89.630806747999998</v>
      </c>
      <c r="S168" s="3">
        <v>-36941.883038120002</v>
      </c>
      <c r="T168" s="3">
        <v>20335.068893299998</v>
      </c>
      <c r="U168" s="3">
        <v>1179.1411474700001</v>
      </c>
      <c r="V168" s="3">
        <v>-1.4817611500000001</v>
      </c>
      <c r="W168" s="3">
        <v>-2.6922577250000002</v>
      </c>
      <c r="X168" s="3">
        <v>1.9425083999999999E-2</v>
      </c>
      <c r="Y168" s="3">
        <v>0</v>
      </c>
    </row>
    <row r="169" spans="1:25" x14ac:dyDescent="0.25">
      <c r="A169" s="24">
        <f>Flight1!A169</f>
        <v>41705.822916666599</v>
      </c>
      <c r="B169" s="3">
        <f t="shared" si="12"/>
        <v>1.6428475259999999</v>
      </c>
      <c r="C169" s="3">
        <f t="shared" si="13"/>
        <v>64.504109858999996</v>
      </c>
      <c r="D169" s="3">
        <f t="shared" si="14"/>
        <v>42185.932812223</v>
      </c>
      <c r="E169" s="3">
        <f t="shared" si="15"/>
        <v>18151.316837711423</v>
      </c>
      <c r="F169" s="3">
        <f t="shared" si="16"/>
        <v>38062.05314567373</v>
      </c>
      <c r="G169" s="3">
        <f t="shared" si="17"/>
        <v>1209.4356660506185</v>
      </c>
      <c r="I169" s="3">
        <v>166</v>
      </c>
      <c r="J169" s="24">
        <v>41705.781944444447</v>
      </c>
      <c r="K169" s="3">
        <v>1.6048984930000001</v>
      </c>
      <c r="L169" s="3">
        <v>64.513218455000001</v>
      </c>
      <c r="M169" s="3">
        <v>35807.304177213999</v>
      </c>
      <c r="N169" s="3">
        <v>42185.455923096</v>
      </c>
      <c r="O169" s="3">
        <v>6.352981476E+16</v>
      </c>
      <c r="P169" s="3">
        <v>-267.26445439999998</v>
      </c>
      <c r="Q169" s="3">
        <v>3.0731475439999998</v>
      </c>
      <c r="R169" s="3">
        <v>89.637804273</v>
      </c>
      <c r="S169" s="3">
        <v>-37030.434114579999</v>
      </c>
      <c r="T169" s="3">
        <v>20173.34173358</v>
      </c>
      <c r="U169" s="3">
        <v>1180.2964577299999</v>
      </c>
      <c r="V169" s="3">
        <v>-1.4699782340000001</v>
      </c>
      <c r="W169" s="3">
        <v>-2.6987102369999998</v>
      </c>
      <c r="X169" s="3">
        <v>1.9049312999999998E-2</v>
      </c>
      <c r="Y169" s="3">
        <v>0</v>
      </c>
    </row>
    <row r="170" spans="1:25" x14ac:dyDescent="0.25">
      <c r="A170" s="24">
        <f>Flight1!A170</f>
        <v>41705.826388888898</v>
      </c>
      <c r="B170" s="3">
        <f t="shared" si="12"/>
        <v>1.640760765</v>
      </c>
      <c r="C170" s="3">
        <f t="shared" si="13"/>
        <v>64.503173902</v>
      </c>
      <c r="D170" s="3">
        <f t="shared" si="14"/>
        <v>42185.900078434002</v>
      </c>
      <c r="E170" s="3">
        <f t="shared" si="15"/>
        <v>18151.943463506741</v>
      </c>
      <c r="F170" s="3">
        <f t="shared" si="16"/>
        <v>38061.76682898021</v>
      </c>
      <c r="G170" s="3">
        <f t="shared" si="17"/>
        <v>1207.8989120017482</v>
      </c>
      <c r="I170" s="3">
        <v>167</v>
      </c>
      <c r="J170" s="24">
        <v>41705.782638888886</v>
      </c>
      <c r="K170" s="3">
        <v>1.6064383799999999</v>
      </c>
      <c r="L170" s="3">
        <v>64.513058889999996</v>
      </c>
      <c r="M170" s="3">
        <v>35807.324462276003</v>
      </c>
      <c r="N170" s="3">
        <v>42185.476240299999</v>
      </c>
      <c r="O170" s="3">
        <v>6.352981482E+16</v>
      </c>
      <c r="P170" s="3">
        <v>-266.26445439999998</v>
      </c>
      <c r="Q170" s="3">
        <v>3.0731460660000001</v>
      </c>
      <c r="R170" s="3">
        <v>89.64481001</v>
      </c>
      <c r="S170" s="3">
        <v>-37118.277381799999</v>
      </c>
      <c r="T170" s="3">
        <v>20011.228975679998</v>
      </c>
      <c r="U170" s="3">
        <v>1181.42921604</v>
      </c>
      <c r="V170" s="3">
        <v>-1.4581672379999999</v>
      </c>
      <c r="W170" s="3">
        <v>-2.705111155</v>
      </c>
      <c r="X170" s="3">
        <v>1.8673179000000002E-2</v>
      </c>
      <c r="Y170" s="3">
        <v>0</v>
      </c>
    </row>
    <row r="171" spans="1:25" x14ac:dyDescent="0.25">
      <c r="A171" s="24">
        <f>Flight1!A171</f>
        <v>41705.829861111102</v>
      </c>
      <c r="B171" s="3">
        <f t="shared" si="12"/>
        <v>1.6387426009999999</v>
      </c>
      <c r="C171" s="3">
        <f t="shared" si="13"/>
        <v>64.502549462000005</v>
      </c>
      <c r="D171" s="3">
        <f t="shared" si="14"/>
        <v>42185.869703953002</v>
      </c>
      <c r="E171" s="3">
        <f t="shared" si="15"/>
        <v>18152.363513699322</v>
      </c>
      <c r="F171" s="3">
        <f t="shared" si="16"/>
        <v>38061.579971317646</v>
      </c>
      <c r="G171" s="3">
        <f t="shared" si="17"/>
        <v>1206.4127123041578</v>
      </c>
      <c r="I171" s="3">
        <v>168</v>
      </c>
      <c r="J171" s="24">
        <v>41705.783333333333</v>
      </c>
      <c r="K171" s="3">
        <v>1.607947582</v>
      </c>
      <c r="L171" s="3">
        <v>64.512899458999996</v>
      </c>
      <c r="M171" s="3">
        <v>35807.344328644002</v>
      </c>
      <c r="N171" s="3">
        <v>42185.496138199996</v>
      </c>
      <c r="O171" s="3">
        <v>6.352981488E+16</v>
      </c>
      <c r="P171" s="3">
        <v>-265.26445439999998</v>
      </c>
      <c r="Q171" s="3">
        <v>3.0731446189999998</v>
      </c>
      <c r="R171" s="3">
        <v>89.651819219999993</v>
      </c>
      <c r="S171" s="3">
        <v>-37205.411161720003</v>
      </c>
      <c r="T171" s="3">
        <v>19848.733718809999</v>
      </c>
      <c r="U171" s="3">
        <v>1182.5394007499999</v>
      </c>
      <c r="V171" s="3">
        <v>-1.4463283870000001</v>
      </c>
      <c r="W171" s="3">
        <v>-2.7114603590000002</v>
      </c>
      <c r="X171" s="3">
        <v>1.8296686E-2</v>
      </c>
      <c r="Y171" s="3">
        <v>0</v>
      </c>
    </row>
    <row r="172" spans="1:25" x14ac:dyDescent="0.25">
      <c r="A172" s="24">
        <f>Flight1!A172</f>
        <v>41705.833333333299</v>
      </c>
      <c r="B172" s="3">
        <f t="shared" si="12"/>
        <v>1.63551559</v>
      </c>
      <c r="C172" s="3">
        <f t="shared" si="13"/>
        <v>64.501767950000001</v>
      </c>
      <c r="D172" s="3">
        <f t="shared" si="14"/>
        <v>42185.822131007997</v>
      </c>
      <c r="E172" s="3">
        <f t="shared" si="15"/>
        <v>18152.891420817014</v>
      </c>
      <c r="F172" s="3">
        <f t="shared" si="16"/>
        <v>38061.350717511203</v>
      </c>
      <c r="G172" s="3">
        <f t="shared" si="17"/>
        <v>1204.0363332066393</v>
      </c>
      <c r="I172" s="3">
        <v>169</v>
      </c>
      <c r="J172" s="24">
        <v>41705.78402777778</v>
      </c>
      <c r="K172" s="3">
        <v>1.609426067</v>
      </c>
      <c r="L172" s="3">
        <v>64.512740162</v>
      </c>
      <c r="M172" s="3">
        <v>35807.363775935999</v>
      </c>
      <c r="N172" s="3">
        <v>42185.515616411001</v>
      </c>
      <c r="O172" s="3">
        <v>6.352981494E+16</v>
      </c>
      <c r="P172" s="3">
        <v>-264.26445439999998</v>
      </c>
      <c r="Q172" s="3">
        <v>3.0731432019999998</v>
      </c>
      <c r="R172" s="3">
        <v>89.658839389999997</v>
      </c>
      <c r="S172" s="3">
        <v>-37291.833789869997</v>
      </c>
      <c r="T172" s="3">
        <v>19685.859069490001</v>
      </c>
      <c r="U172" s="3">
        <v>1183.62699062</v>
      </c>
      <c r="V172" s="3">
        <v>-1.434461907</v>
      </c>
      <c r="W172" s="3">
        <v>-2.7177577259999999</v>
      </c>
      <c r="X172" s="3">
        <v>1.7919845E-2</v>
      </c>
      <c r="Y172" s="3">
        <v>0</v>
      </c>
    </row>
    <row r="173" spans="1:25" x14ac:dyDescent="0.25">
      <c r="A173" s="24">
        <f>Flight1!A173</f>
        <v>41705.836805555497</v>
      </c>
      <c r="B173" s="3">
        <f t="shared" si="12"/>
        <v>1.6315074620000001</v>
      </c>
      <c r="C173" s="3">
        <f t="shared" si="13"/>
        <v>64.500984889999998</v>
      </c>
      <c r="D173" s="3">
        <f t="shared" si="14"/>
        <v>42185.763907508997</v>
      </c>
      <c r="E173" s="3">
        <f t="shared" si="15"/>
        <v>18153.422763396127</v>
      </c>
      <c r="F173" s="3">
        <f t="shared" si="16"/>
        <v>38061.126018844989</v>
      </c>
      <c r="G173" s="3">
        <f t="shared" si="17"/>
        <v>1201.0847643281897</v>
      </c>
      <c r="I173" s="3">
        <v>170</v>
      </c>
      <c r="J173" s="24">
        <v>41705.784722222219</v>
      </c>
      <c r="K173" s="3">
        <v>1.6108738090000001</v>
      </c>
      <c r="L173" s="3">
        <v>64.512580994999993</v>
      </c>
      <c r="M173" s="3">
        <v>35807.382803779998</v>
      </c>
      <c r="N173" s="3">
        <v>42185.534674558003</v>
      </c>
      <c r="O173" s="3">
        <v>6.3529815E+16</v>
      </c>
      <c r="P173" s="3">
        <v>-263.26445439999998</v>
      </c>
      <c r="Q173" s="3">
        <v>3.0731418160000001</v>
      </c>
      <c r="R173" s="3">
        <v>89.665865414999999</v>
      </c>
      <c r="S173" s="3">
        <v>-37377.543615319999</v>
      </c>
      <c r="T173" s="3">
        <v>19522.60814145</v>
      </c>
      <c r="U173" s="3">
        <v>1184.69196485</v>
      </c>
      <c r="V173" s="3">
        <v>-1.4225680249999999</v>
      </c>
      <c r="W173" s="3">
        <v>-2.724003137</v>
      </c>
      <c r="X173" s="3">
        <v>1.7542660000000002E-2</v>
      </c>
      <c r="Y173" s="3">
        <v>0</v>
      </c>
    </row>
    <row r="174" spans="1:25" x14ac:dyDescent="0.25">
      <c r="A174" s="24">
        <f>Flight1!A174</f>
        <v>41705.840277777701</v>
      </c>
      <c r="B174" s="3">
        <f t="shared" si="12"/>
        <v>1.6267201179999999</v>
      </c>
      <c r="C174" s="3">
        <f t="shared" si="13"/>
        <v>64.500200120000002</v>
      </c>
      <c r="D174" s="3">
        <f t="shared" si="14"/>
        <v>42185.695061357001</v>
      </c>
      <c r="E174" s="3">
        <f t="shared" si="15"/>
        <v>18153.95759214463</v>
      </c>
      <c r="F174" s="3">
        <f t="shared" si="16"/>
        <v>38060.905704143617</v>
      </c>
      <c r="G174" s="3">
        <f t="shared" si="17"/>
        <v>1197.5594067529041</v>
      </c>
      <c r="I174" s="3">
        <v>171</v>
      </c>
      <c r="J174" s="24">
        <v>41705.785416666666</v>
      </c>
      <c r="K174" s="3">
        <v>1.6122907799999999</v>
      </c>
      <c r="L174" s="3">
        <v>64.512421955999997</v>
      </c>
      <c r="M174" s="3">
        <v>35807.401411808001</v>
      </c>
      <c r="N174" s="3">
        <v>42185.553312270997</v>
      </c>
      <c r="O174" s="3">
        <v>6.352981506E+16</v>
      </c>
      <c r="P174" s="3">
        <v>-262.26445439999998</v>
      </c>
      <c r="Q174" s="3">
        <v>3.0731404599999999</v>
      </c>
      <c r="R174" s="3">
        <v>89.672895194000006</v>
      </c>
      <c r="S174" s="3">
        <v>-37462.539000789999</v>
      </c>
      <c r="T174" s="3">
        <v>19358.984055600002</v>
      </c>
      <c r="U174" s="3">
        <v>1185.73430308</v>
      </c>
      <c r="V174" s="3">
        <v>-1.410646968</v>
      </c>
      <c r="W174" s="3">
        <v>-2.7301964719999998</v>
      </c>
      <c r="X174" s="3">
        <v>1.7165139999999999E-2</v>
      </c>
      <c r="Y174" s="3">
        <v>0</v>
      </c>
    </row>
    <row r="175" spans="1:25" x14ac:dyDescent="0.25">
      <c r="A175" s="24">
        <f>Flight1!A175</f>
        <v>41705.84375</v>
      </c>
      <c r="B175" s="3">
        <f t="shared" si="12"/>
        <v>1.6199499669999999</v>
      </c>
      <c r="C175" s="3">
        <f t="shared" si="13"/>
        <v>64.499255891999994</v>
      </c>
      <c r="D175" s="3">
        <f t="shared" si="14"/>
        <v>42185.598470915997</v>
      </c>
      <c r="E175" s="3">
        <f t="shared" si="15"/>
        <v>18154.604055888016</v>
      </c>
      <c r="F175" s="3">
        <f t="shared" si="16"/>
        <v>38060.646832200153</v>
      </c>
      <c r="G175" s="3">
        <f t="shared" si="17"/>
        <v>1192.573954862778</v>
      </c>
      <c r="I175" s="3">
        <v>172</v>
      </c>
      <c r="J175" s="24">
        <v>41705.786111111112</v>
      </c>
      <c r="K175" s="3">
        <v>1.6136769520000001</v>
      </c>
      <c r="L175" s="3">
        <v>64.512263043000004</v>
      </c>
      <c r="M175" s="3">
        <v>35807.419599663997</v>
      </c>
      <c r="N175" s="3">
        <v>42185.571529193003</v>
      </c>
      <c r="O175" s="3">
        <v>6.352981512E+16</v>
      </c>
      <c r="P175" s="3">
        <v>-261.26445439999998</v>
      </c>
      <c r="Q175" s="3">
        <v>3.0731391349999999</v>
      </c>
      <c r="R175" s="3">
        <v>89.679933508999994</v>
      </c>
      <c r="S175" s="3">
        <v>-37546.818322589999</v>
      </c>
      <c r="T175" s="3">
        <v>19194.989939970001</v>
      </c>
      <c r="U175" s="3">
        <v>1186.7539853599999</v>
      </c>
      <c r="V175" s="3">
        <v>-1.398698963</v>
      </c>
      <c r="W175" s="3">
        <v>-2.736337614</v>
      </c>
      <c r="X175" s="3">
        <v>1.6787290999999999E-2</v>
      </c>
      <c r="Y175" s="3">
        <v>0</v>
      </c>
    </row>
    <row r="176" spans="1:25" x14ac:dyDescent="0.25">
      <c r="A176" s="24">
        <f>Flight1!A176</f>
        <v>41705.847222222197</v>
      </c>
      <c r="B176" s="3">
        <f t="shared" si="12"/>
        <v>1.6148172460000001</v>
      </c>
      <c r="C176" s="3">
        <f t="shared" si="13"/>
        <v>64.498624519000003</v>
      </c>
      <c r="D176" s="3">
        <f t="shared" si="14"/>
        <v>42185.525638250001</v>
      </c>
      <c r="E176" s="3">
        <f t="shared" si="15"/>
        <v>18155.038043900971</v>
      </c>
      <c r="F176" s="3">
        <f t="shared" si="16"/>
        <v>38060.477336876014</v>
      </c>
      <c r="G176" s="3">
        <f t="shared" si="17"/>
        <v>1188.7943005851407</v>
      </c>
      <c r="I176" s="3">
        <v>173</v>
      </c>
      <c r="J176" s="24">
        <v>41705.786805555559</v>
      </c>
      <c r="K176" s="3">
        <v>1.6150322989999999</v>
      </c>
      <c r="L176" s="3">
        <v>64.512104085000004</v>
      </c>
      <c r="M176" s="3">
        <v>35807.437366997998</v>
      </c>
      <c r="N176" s="3">
        <v>42185.589324970002</v>
      </c>
      <c r="O176" s="3">
        <v>6.352981518E+16</v>
      </c>
      <c r="P176" s="3">
        <v>-260.26445439999998</v>
      </c>
      <c r="Q176" s="3">
        <v>3.0731378409999999</v>
      </c>
      <c r="R176" s="3">
        <v>89.686975763999996</v>
      </c>
      <c r="S176" s="3">
        <v>-37630.379970740003</v>
      </c>
      <c r="T176" s="3">
        <v>19030.628929629998</v>
      </c>
      <c r="U176" s="3">
        <v>1187.7509921999999</v>
      </c>
      <c r="V176" s="3">
        <v>-1.3867242390000001</v>
      </c>
      <c r="W176" s="3">
        <v>-2.7424264460000001</v>
      </c>
      <c r="X176" s="3">
        <v>1.6409120999999999E-2</v>
      </c>
      <c r="Y176" s="3">
        <v>0</v>
      </c>
    </row>
    <row r="177" spans="1:25" x14ac:dyDescent="0.25">
      <c r="A177" s="24">
        <f>Flight1!A177</f>
        <v>41705.850694444402</v>
      </c>
      <c r="B177" s="3">
        <f t="shared" si="12"/>
        <v>1.6077073749999999</v>
      </c>
      <c r="C177" s="3">
        <f t="shared" si="13"/>
        <v>64.497832743000004</v>
      </c>
      <c r="D177" s="3">
        <f t="shared" si="14"/>
        <v>42185.425142597</v>
      </c>
      <c r="E177" s="3">
        <f t="shared" si="15"/>
        <v>18155.584126249734</v>
      </c>
      <c r="F177" s="3">
        <f t="shared" si="16"/>
        <v>38060.268630813807</v>
      </c>
      <c r="G177" s="3">
        <f t="shared" si="17"/>
        <v>1183.5587212362166</v>
      </c>
      <c r="I177" s="3">
        <v>174</v>
      </c>
      <c r="J177" s="24">
        <v>41705.787499999999</v>
      </c>
      <c r="K177" s="3">
        <v>1.616356795</v>
      </c>
      <c r="L177" s="3">
        <v>64.511945416000003</v>
      </c>
      <c r="M177" s="3">
        <v>35807.454713468003</v>
      </c>
      <c r="N177" s="3">
        <v>42185.606699258999</v>
      </c>
      <c r="O177" s="3">
        <v>6.352981524E+16</v>
      </c>
      <c r="P177" s="3">
        <v>-259.26445439999998</v>
      </c>
      <c r="Q177" s="3">
        <v>3.0731365770000001</v>
      </c>
      <c r="R177" s="3">
        <v>89.694025061999994</v>
      </c>
      <c r="S177" s="3">
        <v>-37713.222348930001</v>
      </c>
      <c r="T177" s="3">
        <v>18865.904166659999</v>
      </c>
      <c r="U177" s="3">
        <v>1188.7253045299999</v>
      </c>
      <c r="V177" s="3">
        <v>-1.3747230239999999</v>
      </c>
      <c r="W177" s="3">
        <v>-2.7484628519999998</v>
      </c>
      <c r="X177" s="3">
        <v>1.6030638E-2</v>
      </c>
      <c r="Y177" s="3">
        <v>0</v>
      </c>
    </row>
    <row r="178" spans="1:25" x14ac:dyDescent="0.25">
      <c r="A178" s="24">
        <f>Flight1!A178</f>
        <v>41705.854166666599</v>
      </c>
      <c r="B178" s="3">
        <f t="shared" si="12"/>
        <v>1.599829597</v>
      </c>
      <c r="C178" s="3">
        <f t="shared" si="13"/>
        <v>64.497038212000007</v>
      </c>
      <c r="D178" s="3">
        <f t="shared" si="14"/>
        <v>42185.314186855998</v>
      </c>
      <c r="E178" s="3">
        <f t="shared" si="15"/>
        <v>18156.134052520982</v>
      </c>
      <c r="F178" s="3">
        <f t="shared" si="16"/>
        <v>38060.063270296479</v>
      </c>
      <c r="G178" s="3">
        <f t="shared" si="17"/>
        <v>1177.7576880118681</v>
      </c>
      <c r="I178" s="3">
        <v>175</v>
      </c>
      <c r="J178" s="24">
        <v>41705.788194444445</v>
      </c>
      <c r="K178" s="3">
        <v>1.617650415</v>
      </c>
      <c r="L178" s="3">
        <v>64.511786865999994</v>
      </c>
      <c r="M178" s="3">
        <v>35807.471638741001</v>
      </c>
      <c r="N178" s="3">
        <v>42185.623651724003</v>
      </c>
      <c r="O178" s="3">
        <v>6.35298153E+16</v>
      </c>
      <c r="P178" s="3">
        <v>-258.26445439999998</v>
      </c>
      <c r="Q178" s="3">
        <v>3.0731353440000002</v>
      </c>
      <c r="R178" s="3">
        <v>89.701082858999996</v>
      </c>
      <c r="S178" s="3">
        <v>-37795.343874619997</v>
      </c>
      <c r="T178" s="3">
        <v>18700.818800059998</v>
      </c>
      <c r="U178" s="3">
        <v>1189.6769036999999</v>
      </c>
      <c r="V178" s="3">
        <v>-1.3626955460000001</v>
      </c>
      <c r="W178" s="3">
        <v>-2.7544467149999998</v>
      </c>
      <c r="X178" s="3">
        <v>1.5651847999999999E-2</v>
      </c>
      <c r="Y178" s="3">
        <v>0</v>
      </c>
    </row>
    <row r="179" spans="1:25" x14ac:dyDescent="0.25">
      <c r="A179" s="24">
        <f>Flight1!A179</f>
        <v>41705.857638888803</v>
      </c>
      <c r="B179" s="3">
        <f t="shared" si="12"/>
        <v>1.5911876599999999</v>
      </c>
      <c r="C179" s="3">
        <f t="shared" si="13"/>
        <v>64.496240318999995</v>
      </c>
      <c r="D179" s="3">
        <f t="shared" si="14"/>
        <v>42185.192824309997</v>
      </c>
      <c r="E179" s="3">
        <f t="shared" si="15"/>
        <v>18156.688115533721</v>
      </c>
      <c r="F179" s="3">
        <f t="shared" si="16"/>
        <v>38059.860831095655</v>
      </c>
      <c r="G179" s="3">
        <f t="shared" si="17"/>
        <v>1171.39396322619</v>
      </c>
      <c r="I179" s="3">
        <v>176</v>
      </c>
      <c r="J179" s="24">
        <v>41705.788888888892</v>
      </c>
      <c r="K179" s="3">
        <v>1.618913134</v>
      </c>
      <c r="L179" s="3">
        <v>64.511628434000002</v>
      </c>
      <c r="M179" s="3">
        <v>35807.488142492002</v>
      </c>
      <c r="N179" s="3">
        <v>42185.640182037998</v>
      </c>
      <c r="O179" s="3">
        <v>6.352981536E+16</v>
      </c>
      <c r="P179" s="3">
        <v>-257.26445439999998</v>
      </c>
      <c r="Q179" s="3">
        <v>3.0731341410000002</v>
      </c>
      <c r="R179" s="3">
        <v>89.708144614000005</v>
      </c>
      <c r="S179" s="3">
        <v>-37876.742978980001</v>
      </c>
      <c r="T179" s="3">
        <v>18535.375985710001</v>
      </c>
      <c r="U179" s="3">
        <v>1190.6057715100001</v>
      </c>
      <c r="V179" s="3">
        <v>-1.3506420370000001</v>
      </c>
      <c r="W179" s="3">
        <v>-2.7603779230000001</v>
      </c>
      <c r="X179" s="3">
        <v>1.5272758000000001E-2</v>
      </c>
      <c r="Y179" s="3">
        <v>0</v>
      </c>
    </row>
    <row r="180" spans="1:25" x14ac:dyDescent="0.25">
      <c r="A180" s="24">
        <f>Flight1!A180</f>
        <v>41705.861111111102</v>
      </c>
      <c r="B180" s="3">
        <f t="shared" si="12"/>
        <v>1.5817856729999999</v>
      </c>
      <c r="C180" s="3">
        <f t="shared" si="13"/>
        <v>64.495439146999999</v>
      </c>
      <c r="D180" s="3">
        <f t="shared" si="14"/>
        <v>42185.061113247997</v>
      </c>
      <c r="E180" s="3">
        <f t="shared" si="15"/>
        <v>18157.246139725459</v>
      </c>
      <c r="F180" s="3">
        <f t="shared" si="16"/>
        <v>38059.661086630796</v>
      </c>
      <c r="G180" s="3">
        <f t="shared" si="17"/>
        <v>1164.4705752807467</v>
      </c>
      <c r="I180" s="3">
        <v>177</v>
      </c>
      <c r="J180" s="24">
        <v>41705.789583333331</v>
      </c>
      <c r="K180" s="3">
        <v>1.6201449269999999</v>
      </c>
      <c r="L180" s="3">
        <v>64.511470114999995</v>
      </c>
      <c r="M180" s="3">
        <v>35807.504224402997</v>
      </c>
      <c r="N180" s="3">
        <v>42185.656289881998</v>
      </c>
      <c r="O180" s="3">
        <v>6.352981542E+16</v>
      </c>
      <c r="P180" s="3">
        <v>-256.26445439999998</v>
      </c>
      <c r="Q180" s="3">
        <v>3.073132969</v>
      </c>
      <c r="R180" s="3">
        <v>89.715208868000005</v>
      </c>
      <c r="S180" s="3">
        <v>-37957.418107010002</v>
      </c>
      <c r="T180" s="3">
        <v>18369.578886309999</v>
      </c>
      <c r="U180" s="3">
        <v>1191.5118901999999</v>
      </c>
      <c r="V180" s="3">
        <v>-1.3385627250000001</v>
      </c>
      <c r="W180" s="3">
        <v>-2.7662563630000001</v>
      </c>
      <c r="X180" s="3">
        <v>1.4893376E-2</v>
      </c>
      <c r="Y180" s="3">
        <v>0</v>
      </c>
    </row>
    <row r="181" spans="1:25" x14ac:dyDescent="0.25">
      <c r="A181" s="24">
        <f>Flight1!A181</f>
        <v>41705.864583333299</v>
      </c>
      <c r="B181" s="3">
        <f t="shared" si="12"/>
        <v>1.57162811</v>
      </c>
      <c r="C181" s="3">
        <f t="shared" si="13"/>
        <v>64.494634289000004</v>
      </c>
      <c r="D181" s="3">
        <f t="shared" si="14"/>
        <v>42184.919116937999</v>
      </c>
      <c r="E181" s="3">
        <f t="shared" si="15"/>
        <v>18157.808265206651</v>
      </c>
      <c r="F181" s="3">
        <f t="shared" si="16"/>
        <v>38059.46363449288</v>
      </c>
      <c r="G181" s="3">
        <f t="shared" si="17"/>
        <v>1156.990821617987</v>
      </c>
      <c r="I181" s="3">
        <v>178</v>
      </c>
      <c r="J181" s="24">
        <v>41705.790277777778</v>
      </c>
      <c r="K181" s="3">
        <v>1.621345773</v>
      </c>
      <c r="L181" s="3">
        <v>64.511311907999996</v>
      </c>
      <c r="M181" s="3">
        <v>35807.519884164998</v>
      </c>
      <c r="N181" s="3">
        <v>42185.671974944002</v>
      </c>
      <c r="O181" s="3">
        <v>6.352981548E+16</v>
      </c>
      <c r="P181" s="3">
        <v>-255.26445440000001</v>
      </c>
      <c r="Q181" s="3">
        <v>3.0731318280000002</v>
      </c>
      <c r="R181" s="3">
        <v>89.722281339000006</v>
      </c>
      <c r="S181" s="3">
        <v>-38037.367717519999</v>
      </c>
      <c r="T181" s="3">
        <v>18203.430671300001</v>
      </c>
      <c r="U181" s="3">
        <v>1192.3952424199999</v>
      </c>
      <c r="V181" s="3">
        <v>-1.3264578419999999</v>
      </c>
      <c r="W181" s="3">
        <v>-2.7720819219999999</v>
      </c>
      <c r="X181" s="3">
        <v>1.4513709E-2</v>
      </c>
      <c r="Y181" s="3">
        <v>0</v>
      </c>
    </row>
    <row r="182" spans="1:25" x14ac:dyDescent="0.25">
      <c r="A182" s="24">
        <f>Flight1!A182</f>
        <v>41705.868055555497</v>
      </c>
      <c r="B182" s="3">
        <f t="shared" si="12"/>
        <v>1.560719803</v>
      </c>
      <c r="C182" s="3">
        <f t="shared" si="13"/>
        <v>64.493825357999995</v>
      </c>
      <c r="D182" s="3">
        <f t="shared" si="14"/>
        <v>42184.766903600001</v>
      </c>
      <c r="E182" s="3">
        <f t="shared" si="15"/>
        <v>18158.374609310053</v>
      </c>
      <c r="F182" s="3">
        <f t="shared" si="16"/>
        <v>38059.268058747308</v>
      </c>
      <c r="G182" s="3">
        <f t="shared" si="17"/>
        <v>1148.9582635793267</v>
      </c>
      <c r="I182" s="3">
        <v>179</v>
      </c>
      <c r="J182" s="24">
        <v>41705.790972222225</v>
      </c>
      <c r="K182" s="3">
        <v>1.6225156460000001</v>
      </c>
      <c r="L182" s="3">
        <v>64.511153809000007</v>
      </c>
      <c r="M182" s="3">
        <v>35807.535121476001</v>
      </c>
      <c r="N182" s="3">
        <v>42185.687236922</v>
      </c>
      <c r="O182" s="3">
        <v>6.352981554E+16</v>
      </c>
      <c r="P182" s="3">
        <v>-254.26445440000001</v>
      </c>
      <c r="Q182" s="3">
        <v>3.0731307179999998</v>
      </c>
      <c r="R182" s="3">
        <v>89.729360817</v>
      </c>
      <c r="S182" s="3">
        <v>-38116.590283160003</v>
      </c>
      <c r="T182" s="3">
        <v>18036.934516820002</v>
      </c>
      <c r="U182" s="3">
        <v>1193.2558112700001</v>
      </c>
      <c r="V182" s="3">
        <v>-1.3143276180000001</v>
      </c>
      <c r="W182" s="3">
        <v>-2.777854488</v>
      </c>
      <c r="X182" s="3">
        <v>1.4133764E-2</v>
      </c>
      <c r="Y182" s="3">
        <v>0</v>
      </c>
    </row>
    <row r="183" spans="1:25" x14ac:dyDescent="0.25">
      <c r="A183" s="24">
        <f>Flight1!A183</f>
        <v>41705.871527777701</v>
      </c>
      <c r="B183" s="3">
        <f t="shared" si="12"/>
        <v>1.5490659440000001</v>
      </c>
      <c r="C183" s="3">
        <f t="shared" si="13"/>
        <v>64.493012323000002</v>
      </c>
      <c r="D183" s="3">
        <f t="shared" si="14"/>
        <v>42184.604546365001</v>
      </c>
      <c r="E183" s="3">
        <f t="shared" si="15"/>
        <v>18158.945043667103</v>
      </c>
      <c r="F183" s="3">
        <f t="shared" si="16"/>
        <v>38059.074036985847</v>
      </c>
      <c r="G183" s="3">
        <f t="shared" si="17"/>
        <v>1140.3767278871587</v>
      </c>
      <c r="I183" s="3">
        <v>180</v>
      </c>
      <c r="J183" s="24">
        <v>41705.791666666664</v>
      </c>
      <c r="K183" s="3">
        <v>1.6236545259999999</v>
      </c>
      <c r="L183" s="3">
        <v>64.510995817999998</v>
      </c>
      <c r="M183" s="3">
        <v>35807.549936044998</v>
      </c>
      <c r="N183" s="3">
        <v>42185.702075519999</v>
      </c>
      <c r="O183" s="3">
        <v>6.35298156E+16</v>
      </c>
      <c r="P183" s="3">
        <v>-253.26445440000001</v>
      </c>
      <c r="Q183" s="3">
        <v>3.0731296380000002</v>
      </c>
      <c r="R183" s="3">
        <v>89.736444578000004</v>
      </c>
      <c r="S183" s="3">
        <v>-38195.084290459999</v>
      </c>
      <c r="T183" s="3">
        <v>17870.09360565</v>
      </c>
      <c r="U183" s="3">
        <v>1194.09358028</v>
      </c>
      <c r="V183" s="3">
        <v>-1.3021722849999999</v>
      </c>
      <c r="W183" s="3">
        <v>-2.7835739529999999</v>
      </c>
      <c r="X183" s="3">
        <v>1.3753549E-2</v>
      </c>
      <c r="Y183" s="3">
        <v>0</v>
      </c>
    </row>
    <row r="184" spans="1:25" x14ac:dyDescent="0.25">
      <c r="A184" s="24">
        <f>Flight1!A184</f>
        <v>41705.874999999898</v>
      </c>
      <c r="B184" s="3">
        <f t="shared" si="12"/>
        <v>1.5366720780000001</v>
      </c>
      <c r="C184" s="3">
        <f t="shared" si="13"/>
        <v>64.492195175999996</v>
      </c>
      <c r="D184" s="3">
        <f t="shared" si="14"/>
        <v>42184.432123247003</v>
      </c>
      <c r="E184" s="3">
        <f t="shared" si="15"/>
        <v>18159.519415780171</v>
      </c>
      <c r="F184" s="3">
        <f t="shared" si="16"/>
        <v>38058.881235581335</v>
      </c>
      <c r="G184" s="3">
        <f t="shared" si="17"/>
        <v>1131.2503015036255</v>
      </c>
      <c r="I184" s="3">
        <v>181</v>
      </c>
      <c r="J184" s="24">
        <v>41705.792361111111</v>
      </c>
      <c r="K184" s="3">
        <v>1.6247623899999999</v>
      </c>
      <c r="L184" s="3">
        <v>64.510837764000001</v>
      </c>
      <c r="M184" s="3">
        <v>35807.564327585998</v>
      </c>
      <c r="N184" s="3">
        <v>42185.716490452003</v>
      </c>
      <c r="O184" s="3">
        <v>6.352981566E+16</v>
      </c>
      <c r="P184" s="3">
        <v>-252.26445440000001</v>
      </c>
      <c r="Q184" s="3">
        <v>3.07312859</v>
      </c>
      <c r="R184" s="3">
        <v>89.743531914000002</v>
      </c>
      <c r="S184" s="3">
        <v>-38272.84823987</v>
      </c>
      <c r="T184" s="3">
        <v>17702.91112714</v>
      </c>
      <c r="U184" s="3">
        <v>1194.9085334199999</v>
      </c>
      <c r="V184" s="3">
        <v>-1.289992075</v>
      </c>
      <c r="W184" s="3">
        <v>-2.7892402070000002</v>
      </c>
      <c r="X184" s="3">
        <v>1.3373071E-2</v>
      </c>
      <c r="Y184" s="3">
        <v>0</v>
      </c>
    </row>
    <row r="185" spans="1:25" x14ac:dyDescent="0.25">
      <c r="A185" s="24">
        <f>Flight1!A185</f>
        <v>41705.878472222197</v>
      </c>
      <c r="B185" s="3">
        <f t="shared" si="12"/>
        <v>1.523544104</v>
      </c>
      <c r="C185" s="3">
        <f t="shared" si="13"/>
        <v>64.491373592000002</v>
      </c>
      <c r="D185" s="3">
        <f t="shared" si="14"/>
        <v>42184.249717097002</v>
      </c>
      <c r="E185" s="3">
        <f t="shared" si="15"/>
        <v>18160.097775180064</v>
      </c>
      <c r="F185" s="3">
        <f t="shared" si="16"/>
        <v>38058.689202583322</v>
      </c>
      <c r="G185" s="3">
        <f t="shared" si="17"/>
        <v>1121.5833323770153</v>
      </c>
      <c r="I185" s="3">
        <v>182</v>
      </c>
      <c r="J185" s="24">
        <v>41705.793055555558</v>
      </c>
      <c r="K185" s="3">
        <v>1.625839217</v>
      </c>
      <c r="L185" s="3">
        <v>64.510679979000003</v>
      </c>
      <c r="M185" s="3">
        <v>35807.578295822001</v>
      </c>
      <c r="N185" s="3">
        <v>42185.730481439001</v>
      </c>
      <c r="O185" s="3">
        <v>6.352981572E+16</v>
      </c>
      <c r="P185" s="3">
        <v>-251.26445440000001</v>
      </c>
      <c r="Q185" s="3">
        <v>3.0731275720000002</v>
      </c>
      <c r="R185" s="3">
        <v>89.750625204000002</v>
      </c>
      <c r="S185" s="3">
        <v>-38349.880645769997</v>
      </c>
      <c r="T185" s="3">
        <v>17535.390277139999</v>
      </c>
      <c r="U185" s="3">
        <v>1195.7006550999999</v>
      </c>
      <c r="V185" s="3">
        <v>-1.2777872210000001</v>
      </c>
      <c r="W185" s="3">
        <v>-2.7948531430000001</v>
      </c>
      <c r="X185" s="3">
        <v>1.2992336E-2</v>
      </c>
      <c r="Y185" s="3">
        <v>0</v>
      </c>
    </row>
    <row r="186" spans="1:25" x14ac:dyDescent="0.25">
      <c r="A186" s="24">
        <f>Flight1!A186</f>
        <v>41705.881944444402</v>
      </c>
      <c r="B186" s="3">
        <f t="shared" si="12"/>
        <v>1.509688272</v>
      </c>
      <c r="C186" s="3">
        <f t="shared" si="13"/>
        <v>64.490547273000004</v>
      </c>
      <c r="D186" s="3">
        <f t="shared" si="14"/>
        <v>42184.057415570001</v>
      </c>
      <c r="E186" s="3">
        <f t="shared" si="15"/>
        <v>18160.68014529199</v>
      </c>
      <c r="F186" s="3">
        <f t="shared" si="16"/>
        <v>38058.497477520592</v>
      </c>
      <c r="G186" s="3">
        <f t="shared" si="17"/>
        <v>1111.3804272446328</v>
      </c>
      <c r="I186" s="3">
        <v>183</v>
      </c>
      <c r="J186" s="24">
        <v>41705.793749999997</v>
      </c>
      <c r="K186" s="3">
        <v>1.6268849869999999</v>
      </c>
      <c r="L186" s="3">
        <v>64.510522293999998</v>
      </c>
      <c r="M186" s="3">
        <v>35807.591840483998</v>
      </c>
      <c r="N186" s="3">
        <v>42185.744048211003</v>
      </c>
      <c r="O186" s="3">
        <v>6.352981578E+16</v>
      </c>
      <c r="P186" s="3">
        <v>-250.26445440000001</v>
      </c>
      <c r="Q186" s="3">
        <v>3.0731265840000002</v>
      </c>
      <c r="R186" s="3">
        <v>89.757720251999999</v>
      </c>
      <c r="S186" s="3">
        <v>-38426.18003648</v>
      </c>
      <c r="T186" s="3">
        <v>17367.53425796</v>
      </c>
      <c r="U186" s="3">
        <v>1196.46993015</v>
      </c>
      <c r="V186" s="3">
        <v>-1.265557955</v>
      </c>
      <c r="W186" s="3">
        <v>-2.8004126519999999</v>
      </c>
      <c r="X186" s="3">
        <v>1.2611353E-2</v>
      </c>
      <c r="Y186" s="3">
        <v>0</v>
      </c>
    </row>
    <row r="187" spans="1:25" x14ac:dyDescent="0.25">
      <c r="A187" s="24">
        <f>Flight1!A187</f>
        <v>41705.885416666599</v>
      </c>
      <c r="B187" s="3">
        <f t="shared" si="12"/>
        <v>1.4951111770000001</v>
      </c>
      <c r="C187" s="3">
        <f t="shared" si="13"/>
        <v>64.489716446000003</v>
      </c>
      <c r="D187" s="3">
        <f t="shared" si="14"/>
        <v>42183.855311077998</v>
      </c>
      <c r="E187" s="3">
        <f t="shared" si="15"/>
        <v>18161.26619305175</v>
      </c>
      <c r="F187" s="3">
        <f t="shared" si="16"/>
        <v>38058.305750115636</v>
      </c>
      <c r="G187" s="3">
        <f t="shared" si="17"/>
        <v>1100.6464472272501</v>
      </c>
      <c r="I187" s="3">
        <v>184</v>
      </c>
      <c r="J187" s="24">
        <v>41705.794444444444</v>
      </c>
      <c r="K187" s="3">
        <v>1.627899679</v>
      </c>
      <c r="L187" s="3">
        <v>64.510364706000004</v>
      </c>
      <c r="M187" s="3">
        <v>35807.604961311998</v>
      </c>
      <c r="N187" s="3">
        <v>42185.757190504999</v>
      </c>
      <c r="O187" s="3">
        <v>6.352981584E+16</v>
      </c>
      <c r="P187" s="3">
        <v>-249.26445440000001</v>
      </c>
      <c r="Q187" s="3">
        <v>3.0731256280000001</v>
      </c>
      <c r="R187" s="3">
        <v>89.764825583999993</v>
      </c>
      <c r="S187" s="3">
        <v>-38501.744954349997</v>
      </c>
      <c r="T187" s="3">
        <v>17199.34627831</v>
      </c>
      <c r="U187" s="3">
        <v>1197.2163438499999</v>
      </c>
      <c r="V187" s="3">
        <v>-1.2533045110000001</v>
      </c>
      <c r="W187" s="3">
        <v>-2.8059186290000002</v>
      </c>
      <c r="X187" s="3">
        <v>1.2230128999999999E-2</v>
      </c>
      <c r="Y187" s="3">
        <v>0</v>
      </c>
    </row>
    <row r="188" spans="1:25" x14ac:dyDescent="0.25">
      <c r="A188" s="24">
        <f>Flight1!A188</f>
        <v>41705.888888888803</v>
      </c>
      <c r="B188" s="3">
        <f t="shared" si="12"/>
        <v>1.47981976</v>
      </c>
      <c r="C188" s="3">
        <f t="shared" si="13"/>
        <v>64.488880692999999</v>
      </c>
      <c r="D188" s="3">
        <f t="shared" si="14"/>
        <v>42183.643500744998</v>
      </c>
      <c r="E188" s="3">
        <f t="shared" si="15"/>
        <v>18161.856006442878</v>
      </c>
      <c r="F188" s="3">
        <f t="shared" si="16"/>
        <v>38058.113490215386</v>
      </c>
      <c r="G188" s="3">
        <f t="shared" si="17"/>
        <v>1089.3865085753991</v>
      </c>
      <c r="I188" s="3">
        <v>185</v>
      </c>
      <c r="J188" s="24">
        <v>41705.795138888891</v>
      </c>
      <c r="K188" s="3">
        <v>1.6288832740000001</v>
      </c>
      <c r="L188" s="3">
        <v>64.510207211999997</v>
      </c>
      <c r="M188" s="3">
        <v>35807.617658053998</v>
      </c>
      <c r="N188" s="3">
        <v>42185.769908068003</v>
      </c>
      <c r="O188" s="3">
        <v>6.35298159E+16</v>
      </c>
      <c r="P188" s="3">
        <v>-248.26445440000001</v>
      </c>
      <c r="Q188" s="3">
        <v>3.073124703</v>
      </c>
      <c r="R188" s="3">
        <v>89.771929111999995</v>
      </c>
      <c r="S188" s="3">
        <v>-38576.573955729997</v>
      </c>
      <c r="T188" s="3">
        <v>17030.829553209998</v>
      </c>
      <c r="U188" s="3">
        <v>1197.9398819</v>
      </c>
      <c r="V188" s="3">
        <v>-1.2410271230000001</v>
      </c>
      <c r="W188" s="3">
        <v>-2.8113709689999999</v>
      </c>
      <c r="X188" s="3">
        <v>1.184867E-2</v>
      </c>
      <c r="Y188" s="3">
        <v>0</v>
      </c>
    </row>
    <row r="189" spans="1:25" x14ac:dyDescent="0.25">
      <c r="A189" s="24">
        <f>Flight1!A189</f>
        <v>41705.892361111</v>
      </c>
      <c r="B189" s="3">
        <f t="shared" si="12"/>
        <v>1.4638213</v>
      </c>
      <c r="C189" s="3">
        <f t="shared" si="13"/>
        <v>64.488040296999998</v>
      </c>
      <c r="D189" s="3">
        <f t="shared" si="14"/>
        <v>42183.422086361003</v>
      </c>
      <c r="E189" s="3">
        <f t="shared" si="15"/>
        <v>18162.449200883468</v>
      </c>
      <c r="F189" s="3">
        <f t="shared" si="16"/>
        <v>38057.920375398862</v>
      </c>
      <c r="G189" s="3">
        <f t="shared" si="17"/>
        <v>1077.6059767913709</v>
      </c>
      <c r="I189" s="3">
        <v>186</v>
      </c>
      <c r="J189" s="24">
        <v>41705.79583333333</v>
      </c>
      <c r="K189" s="3">
        <v>1.6298357530000001</v>
      </c>
      <c r="L189" s="3">
        <v>64.510049809999998</v>
      </c>
      <c r="M189" s="3">
        <v>35807.629930463998</v>
      </c>
      <c r="N189" s="3">
        <v>42185.782200652</v>
      </c>
      <c r="O189" s="3">
        <v>6.352981596E+16</v>
      </c>
      <c r="P189" s="3">
        <v>-247.26445440000001</v>
      </c>
      <c r="Q189" s="3">
        <v>3.0731238080000001</v>
      </c>
      <c r="R189" s="3">
        <v>89.779041657999997</v>
      </c>
      <c r="S189" s="3">
        <v>-38650.665611010001</v>
      </c>
      <c r="T189" s="3">
        <v>16861.987303950002</v>
      </c>
      <c r="U189" s="3">
        <v>1198.64053046</v>
      </c>
      <c r="V189" s="3">
        <v>-1.2287260259999999</v>
      </c>
      <c r="W189" s="3">
        <v>-2.8167695689999999</v>
      </c>
      <c r="X189" s="3">
        <v>1.1466984E-2</v>
      </c>
      <c r="Y189" s="3">
        <v>0</v>
      </c>
    </row>
    <row r="190" spans="1:25" x14ac:dyDescent="0.25">
      <c r="A190" s="24">
        <f>Flight1!A190</f>
        <v>41705.895833333198</v>
      </c>
      <c r="B190" s="3">
        <f t="shared" si="12"/>
        <v>1.4471234150000001</v>
      </c>
      <c r="C190" s="3">
        <f t="shared" si="13"/>
        <v>64.487195061999998</v>
      </c>
      <c r="D190" s="3">
        <f t="shared" si="14"/>
        <v>42183.191174330997</v>
      </c>
      <c r="E190" s="3">
        <f t="shared" si="15"/>
        <v>18163.045703431006</v>
      </c>
      <c r="F190" s="3">
        <f t="shared" si="16"/>
        <v>38057.7259177862</v>
      </c>
      <c r="G190" s="3">
        <f t="shared" si="17"/>
        <v>1065.3104673746082</v>
      </c>
      <c r="I190" s="3">
        <v>187</v>
      </c>
      <c r="J190" s="24">
        <v>41705.796527777777</v>
      </c>
      <c r="K190" s="3">
        <v>1.6307570979999999</v>
      </c>
      <c r="L190" s="3">
        <v>64.509892496999996</v>
      </c>
      <c r="M190" s="3">
        <v>35807.641778308003</v>
      </c>
      <c r="N190" s="3">
        <v>42185.794068021998</v>
      </c>
      <c r="O190" s="3">
        <v>6.352981602E+16</v>
      </c>
      <c r="P190" s="3">
        <v>-246.26445440000001</v>
      </c>
      <c r="Q190" s="3">
        <v>3.0731229450000002</v>
      </c>
      <c r="R190" s="3">
        <v>89.786156308000002</v>
      </c>
      <c r="S190" s="3">
        <v>-38724.018504669999</v>
      </c>
      <c r="T190" s="3">
        <v>16692.822758049999</v>
      </c>
      <c r="U190" s="3">
        <v>1199.3182761</v>
      </c>
      <c r="V190" s="3">
        <v>-1.216401453</v>
      </c>
      <c r="W190" s="3">
        <v>-2.8221143240000002</v>
      </c>
      <c r="X190" s="3">
        <v>1.1085078999999999E-2</v>
      </c>
      <c r="Y190" s="3">
        <v>0</v>
      </c>
    </row>
    <row r="191" spans="1:25" x14ac:dyDescent="0.25">
      <c r="A191" s="24">
        <f>Flight1!A191</f>
        <v>41705.899305555497</v>
      </c>
      <c r="B191" s="3">
        <f t="shared" si="12"/>
        <v>1.4297340549999999</v>
      </c>
      <c r="C191" s="3">
        <f t="shared" si="13"/>
        <v>64.486344819999999</v>
      </c>
      <c r="D191" s="3">
        <f t="shared" si="14"/>
        <v>42182.950875622999</v>
      </c>
      <c r="E191" s="3">
        <f t="shared" si="15"/>
        <v>18163.645416488805</v>
      </c>
      <c r="F191" s="3">
        <f t="shared" si="16"/>
        <v>38057.5296257472</v>
      </c>
      <c r="G191" s="3">
        <f t="shared" si="17"/>
        <v>1052.5058406785238</v>
      </c>
      <c r="I191" s="3">
        <v>188</v>
      </c>
      <c r="J191" s="24">
        <v>41705.797222222223</v>
      </c>
      <c r="K191" s="3">
        <v>1.631647292</v>
      </c>
      <c r="L191" s="3">
        <v>64.509735272</v>
      </c>
      <c r="M191" s="3">
        <v>35807.653201355999</v>
      </c>
      <c r="N191" s="3">
        <v>42185.805509947</v>
      </c>
      <c r="O191" s="3">
        <v>6.352981608E+16</v>
      </c>
      <c r="P191" s="3">
        <v>-245.26445440000001</v>
      </c>
      <c r="Q191" s="3">
        <v>3.0731221120000001</v>
      </c>
      <c r="R191" s="3">
        <v>89.793274698000005</v>
      </c>
      <c r="S191" s="3">
        <v>-38796.631235269997</v>
      </c>
      <c r="T191" s="3">
        <v>16523.33914914</v>
      </c>
      <c r="U191" s="3">
        <v>1199.9731058499999</v>
      </c>
      <c r="V191" s="3">
        <v>-1.2040536399999999</v>
      </c>
      <c r="W191" s="3">
        <v>-2.8274051340000002</v>
      </c>
      <c r="X191" s="3">
        <v>1.0702962E-2</v>
      </c>
      <c r="Y191" s="3">
        <v>0</v>
      </c>
    </row>
    <row r="192" spans="1:25" x14ac:dyDescent="0.25">
      <c r="A192" s="24">
        <f>Flight1!A192</f>
        <v>41705.902777777701</v>
      </c>
      <c r="B192" s="3">
        <f t="shared" si="12"/>
        <v>1.4116615029999999</v>
      </c>
      <c r="C192" s="3">
        <f t="shared" si="13"/>
        <v>64.485489771000005</v>
      </c>
      <c r="D192" s="3">
        <f t="shared" si="14"/>
        <v>42182.701305715003</v>
      </c>
      <c r="E192" s="3">
        <f t="shared" si="15"/>
        <v>18164.24799239777</v>
      </c>
      <c r="F192" s="3">
        <f t="shared" si="16"/>
        <v>38057.331112591739</v>
      </c>
      <c r="G192" s="3">
        <f t="shared" si="17"/>
        <v>1039.1982026545832</v>
      </c>
      <c r="I192" s="3">
        <v>189</v>
      </c>
      <c r="J192" s="24">
        <v>41705.79791666667</v>
      </c>
      <c r="K192" s="3">
        <v>1.632506317</v>
      </c>
      <c r="L192" s="3">
        <v>64.509578129999994</v>
      </c>
      <c r="M192" s="3">
        <v>35807.664199389001</v>
      </c>
      <c r="N192" s="3">
        <v>42185.816526205002</v>
      </c>
      <c r="O192" s="3">
        <v>6.352981614E+16</v>
      </c>
      <c r="P192" s="3">
        <v>-244.26445440000001</v>
      </c>
      <c r="Q192" s="3">
        <v>3.0731213099999999</v>
      </c>
      <c r="R192" s="3">
        <v>89.800400101999998</v>
      </c>
      <c r="S192" s="3">
        <v>-38868.502415520001</v>
      </c>
      <c r="T192" s="3">
        <v>16353.539716970001</v>
      </c>
      <c r="U192" s="3">
        <v>1200.60500716</v>
      </c>
      <c r="V192" s="3">
        <v>-1.1916828230000001</v>
      </c>
      <c r="W192" s="3">
        <v>-2.8326418979999999</v>
      </c>
      <c r="X192" s="3">
        <v>1.0320639E-2</v>
      </c>
      <c r="Y192" s="3">
        <v>0</v>
      </c>
    </row>
    <row r="193" spans="1:25" x14ac:dyDescent="0.25">
      <c r="A193" s="24">
        <f>Flight1!A193</f>
        <v>41705.906249999898</v>
      </c>
      <c r="B193" s="3">
        <f t="shared" si="12"/>
        <v>1.3929143639999999</v>
      </c>
      <c r="C193" s="3">
        <f t="shared" si="13"/>
        <v>64.484630140999997</v>
      </c>
      <c r="D193" s="3">
        <f t="shared" si="14"/>
        <v>42182.442584538003</v>
      </c>
      <c r="E193" s="3">
        <f t="shared" si="15"/>
        <v>18164.853061141672</v>
      </c>
      <c r="F193" s="3">
        <f t="shared" si="16"/>
        <v>38057.129989286608</v>
      </c>
      <c r="G193" s="3">
        <f t="shared" si="17"/>
        <v>1025.3938967634242</v>
      </c>
      <c r="I193" s="3">
        <v>190</v>
      </c>
      <c r="J193" s="24">
        <v>41705.798611111109</v>
      </c>
      <c r="K193" s="3">
        <v>1.633334157</v>
      </c>
      <c r="L193" s="3">
        <v>64.509421070000002</v>
      </c>
      <c r="M193" s="3">
        <v>35807.674772195998</v>
      </c>
      <c r="N193" s="3">
        <v>42185.827116583998</v>
      </c>
      <c r="O193" s="3">
        <v>6.35298162E+16</v>
      </c>
      <c r="P193" s="3">
        <v>-243.26445440000001</v>
      </c>
      <c r="Q193" s="3">
        <v>3.073120539</v>
      </c>
      <c r="R193" s="3">
        <v>89.807527303000001</v>
      </c>
      <c r="S193" s="3">
        <v>-38939.630672270003</v>
      </c>
      <c r="T193" s="3">
        <v>16183.42770728</v>
      </c>
      <c r="U193" s="3">
        <v>1201.21396794</v>
      </c>
      <c r="V193" s="3">
        <v>-1.179289238</v>
      </c>
      <c r="W193" s="3">
        <v>-2.8378245139999998</v>
      </c>
      <c r="X193" s="3">
        <v>9.9381190000000005E-3</v>
      </c>
      <c r="Y193" s="3">
        <v>0</v>
      </c>
    </row>
    <row r="194" spans="1:25" x14ac:dyDescent="0.25">
      <c r="A194" s="24">
        <f>Flight1!A194</f>
        <v>41705.909722222103</v>
      </c>
      <c r="B194" s="3">
        <f t="shared" si="12"/>
        <v>1.373501565</v>
      </c>
      <c r="C194" s="3">
        <f t="shared" si="13"/>
        <v>64.483765856000005</v>
      </c>
      <c r="D194" s="3">
        <f t="shared" si="14"/>
        <v>42182.174836416998</v>
      </c>
      <c r="E194" s="3">
        <f t="shared" si="15"/>
        <v>18165.46044734144</v>
      </c>
      <c r="F194" s="3">
        <f t="shared" si="16"/>
        <v>38056.925762063009</v>
      </c>
      <c r="G194" s="3">
        <f t="shared" si="17"/>
        <v>1011.099503980965</v>
      </c>
      <c r="I194" s="3">
        <v>191</v>
      </c>
      <c r="J194" s="24">
        <v>41705.799305555556</v>
      </c>
      <c r="K194" s="3">
        <v>1.634130796</v>
      </c>
      <c r="L194" s="3">
        <v>64.509264090000002</v>
      </c>
      <c r="M194" s="3">
        <v>35807.684919571999</v>
      </c>
      <c r="N194" s="3">
        <v>42185.837280879001</v>
      </c>
      <c r="O194" s="3">
        <v>6.352981626E+16</v>
      </c>
      <c r="P194" s="3">
        <v>-242.26445440000001</v>
      </c>
      <c r="Q194" s="3">
        <v>3.0731197990000001</v>
      </c>
      <c r="R194" s="3">
        <v>89.814657772000004</v>
      </c>
      <c r="S194" s="3">
        <v>-39010.01464655</v>
      </c>
      <c r="T194" s="3">
        <v>16013.00637178</v>
      </c>
      <c r="U194" s="3">
        <v>1201.7999765</v>
      </c>
      <c r="V194" s="3">
        <v>-1.1668731219999999</v>
      </c>
      <c r="W194" s="3">
        <v>-2.842952886</v>
      </c>
      <c r="X194" s="3">
        <v>9.5554079999999996E-3</v>
      </c>
      <c r="Y194" s="3">
        <v>0</v>
      </c>
    </row>
    <row r="195" spans="1:25" x14ac:dyDescent="0.25">
      <c r="A195" s="24">
        <f>Flight1!A195</f>
        <v>41705.9131944443</v>
      </c>
      <c r="B195" s="3">
        <f t="shared" si="12"/>
        <v>1.3534323539999999</v>
      </c>
      <c r="C195" s="3">
        <f t="shared" si="13"/>
        <v>64.482896866999994</v>
      </c>
      <c r="D195" s="3">
        <f t="shared" si="14"/>
        <v>42181.898190009997</v>
      </c>
      <c r="E195" s="3">
        <f t="shared" si="15"/>
        <v>18166.069954858875</v>
      </c>
      <c r="F195" s="3">
        <f t="shared" si="16"/>
        <v>38056.717936450616</v>
      </c>
      <c r="G195" s="3">
        <f t="shared" si="17"/>
        <v>996.32184206738305</v>
      </c>
      <c r="I195" s="3">
        <v>192</v>
      </c>
      <c r="J195" s="24">
        <v>41705.800000000003</v>
      </c>
      <c r="K195" s="3">
        <v>1.634896218</v>
      </c>
      <c r="L195" s="3">
        <v>64.509107185000005</v>
      </c>
      <c r="M195" s="3">
        <v>35807.694641321999</v>
      </c>
      <c r="N195" s="3">
        <v>42185.847018891996</v>
      </c>
      <c r="O195" s="3">
        <v>6.352981632E+16</v>
      </c>
      <c r="P195" s="3">
        <v>-241.26445440000001</v>
      </c>
      <c r="Q195" s="3">
        <v>3.0731190900000001</v>
      </c>
      <c r="R195" s="3">
        <v>89.821790891999996</v>
      </c>
      <c r="S195" s="3">
        <v>-39079.652993600001</v>
      </c>
      <c r="T195" s="3">
        <v>15842.27896809</v>
      </c>
      <c r="U195" s="3">
        <v>1202.36302163</v>
      </c>
      <c r="V195" s="3">
        <v>-1.1544347109999999</v>
      </c>
      <c r="W195" s="3">
        <v>-2.8480269150000002</v>
      </c>
      <c r="X195" s="3">
        <v>9.1725139999999997E-3</v>
      </c>
      <c r="Y195" s="3">
        <v>0</v>
      </c>
    </row>
    <row r="196" spans="1:25" x14ac:dyDescent="0.25">
      <c r="A196" s="24">
        <f>Flight1!A196</f>
        <v>41705.916666666599</v>
      </c>
      <c r="B196" s="3">
        <f t="shared" ref="B196:B238" si="18">VLOOKUP($A196,$J$3:$N$603,2)</f>
        <v>1.3327162880000001</v>
      </c>
      <c r="C196" s="3">
        <f t="shared" ref="C196:C238" si="19">VLOOKUP($A196,$J$3:$N$603,3)</f>
        <v>64.482023666000003</v>
      </c>
      <c r="D196" s="3">
        <f t="shared" ref="D196:D238" si="20">VLOOKUP($A196,$J$3:$N$603,5)</f>
        <v>42181.612778248003</v>
      </c>
      <c r="E196" s="3">
        <f t="shared" ref="E196:E238" si="21">D196*COS(RADIANS(B196))*COS(RADIANS(C196))</f>
        <v>18166.681024637048</v>
      </c>
      <c r="F196" s="3">
        <f t="shared" ref="F196:F238" si="22">D196*COS(RADIANS(B196))*SIN(RADIANS(C196))</f>
        <v>38056.50618208939</v>
      </c>
      <c r="G196" s="3">
        <f t="shared" ref="G196:G238" si="23">D196*SIN(RADIANS(B196))</f>
        <v>981.06795673880947</v>
      </c>
      <c r="I196" s="3">
        <v>193</v>
      </c>
      <c r="J196" s="24">
        <v>41705.800694444442</v>
      </c>
      <c r="K196" s="3">
        <v>1.6356304100000001</v>
      </c>
      <c r="L196" s="3">
        <v>64.508950354000007</v>
      </c>
      <c r="M196" s="3">
        <v>35807.703937259001</v>
      </c>
      <c r="N196" s="3">
        <v>42185.856330436</v>
      </c>
      <c r="O196" s="3">
        <v>6.352981638E+16</v>
      </c>
      <c r="P196" s="3">
        <v>-240.26445440000001</v>
      </c>
      <c r="Q196" s="3">
        <v>3.073118413</v>
      </c>
      <c r="R196" s="3">
        <v>89.828927496000006</v>
      </c>
      <c r="S196" s="3">
        <v>-39148.5443829</v>
      </c>
      <c r="T196" s="3">
        <v>15671.24875966</v>
      </c>
      <c r="U196" s="3">
        <v>1202.9030925300001</v>
      </c>
      <c r="V196" s="3">
        <v>-1.1419742429999999</v>
      </c>
      <c r="W196" s="3">
        <v>-2.8530465039999999</v>
      </c>
      <c r="X196" s="3">
        <v>8.7894440000000004E-3</v>
      </c>
      <c r="Y196" s="3">
        <v>0</v>
      </c>
    </row>
    <row r="197" spans="1:25" x14ac:dyDescent="0.25">
      <c r="A197" s="24">
        <f>Flight1!A197</f>
        <v>41705.920138888803</v>
      </c>
      <c r="B197" s="3">
        <f t="shared" si="18"/>
        <v>1.3113632340000001</v>
      </c>
      <c r="C197" s="3">
        <f t="shared" si="19"/>
        <v>64.481146101999997</v>
      </c>
      <c r="D197" s="3">
        <f t="shared" si="20"/>
        <v>42181.318738264003</v>
      </c>
      <c r="E197" s="3">
        <f t="shared" si="21"/>
        <v>18167.293521610474</v>
      </c>
      <c r="F197" s="3">
        <f t="shared" si="22"/>
        <v>38056.289958340923</v>
      </c>
      <c r="G197" s="3">
        <f t="shared" si="23"/>
        <v>965.34512240547474</v>
      </c>
      <c r="I197" s="3">
        <v>194</v>
      </c>
      <c r="J197" s="24">
        <v>41705.801388888889</v>
      </c>
      <c r="K197" s="3">
        <v>1.636333357</v>
      </c>
      <c r="L197" s="3">
        <v>64.508793595</v>
      </c>
      <c r="M197" s="3">
        <v>35807.712807203003</v>
      </c>
      <c r="N197" s="3">
        <v>42185.865215329999</v>
      </c>
      <c r="O197" s="3">
        <v>6.352981644E+16</v>
      </c>
      <c r="P197" s="3">
        <v>-239.26445440000001</v>
      </c>
      <c r="Q197" s="3">
        <v>3.0731177660000002</v>
      </c>
      <c r="R197" s="3">
        <v>89.836072146999996</v>
      </c>
      <c r="S197" s="3">
        <v>-39216.687498159998</v>
      </c>
      <c r="T197" s="3">
        <v>15499.91901571</v>
      </c>
      <c r="U197" s="3">
        <v>1203.42017885</v>
      </c>
      <c r="V197" s="3">
        <v>-1.1294919560000001</v>
      </c>
      <c r="W197" s="3">
        <v>-2.8580115570000002</v>
      </c>
      <c r="X197" s="3">
        <v>8.4062059999999994E-3</v>
      </c>
      <c r="Y197" s="3">
        <v>0</v>
      </c>
    </row>
    <row r="198" spans="1:25" x14ac:dyDescent="0.25">
      <c r="A198" s="24">
        <f>Flight1!A198</f>
        <v>41705.923611111</v>
      </c>
      <c r="B198" s="3">
        <f t="shared" si="18"/>
        <v>1.2893833640000001</v>
      </c>
      <c r="C198" s="3">
        <f t="shared" si="19"/>
        <v>64.480264728999998</v>
      </c>
      <c r="D198" s="3">
        <f t="shared" si="20"/>
        <v>42181.016211335998</v>
      </c>
      <c r="E198" s="3">
        <f t="shared" si="21"/>
        <v>18167.906839885694</v>
      </c>
      <c r="F198" s="3">
        <f t="shared" si="22"/>
        <v>38056.068942822989</v>
      </c>
      <c r="G198" s="3">
        <f t="shared" si="23"/>
        <v>949.16083849267602</v>
      </c>
      <c r="I198" s="3">
        <v>195</v>
      </c>
      <c r="J198" s="24">
        <v>41705.802083333336</v>
      </c>
      <c r="K198" s="3">
        <v>1.6370050460000001</v>
      </c>
      <c r="L198" s="3">
        <v>64.508636736</v>
      </c>
      <c r="M198" s="3">
        <v>35807.721250984003</v>
      </c>
      <c r="N198" s="3">
        <v>42185.873673401999</v>
      </c>
      <c r="O198" s="3">
        <v>6.35298165E+16</v>
      </c>
      <c r="P198" s="3">
        <v>-238.26445440000001</v>
      </c>
      <c r="Q198" s="3">
        <v>3.0731171499999999</v>
      </c>
      <c r="R198" s="3">
        <v>89.843216428999995</v>
      </c>
      <c r="S198" s="3">
        <v>-39284.081037399999</v>
      </c>
      <c r="T198" s="3">
        <v>15328.293011170001</v>
      </c>
      <c r="U198" s="3">
        <v>1203.91427067</v>
      </c>
      <c r="V198" s="3">
        <v>-1.116988087</v>
      </c>
      <c r="W198" s="3">
        <v>-2.8629219799999999</v>
      </c>
      <c r="X198" s="3">
        <v>8.0228060000000004E-3</v>
      </c>
      <c r="Y198" s="3">
        <v>0</v>
      </c>
    </row>
    <row r="199" spans="1:25" x14ac:dyDescent="0.25">
      <c r="A199" s="24">
        <f>Flight1!A199</f>
        <v>41705.927083333198</v>
      </c>
      <c r="B199" s="3">
        <f t="shared" si="18"/>
        <v>1.2667871479999999</v>
      </c>
      <c r="C199" s="3">
        <f t="shared" si="19"/>
        <v>64.479379632999994</v>
      </c>
      <c r="D199" s="3">
        <f t="shared" si="20"/>
        <v>42180.705342806003</v>
      </c>
      <c r="E199" s="3">
        <f t="shared" si="21"/>
        <v>18168.520682411538</v>
      </c>
      <c r="F199" s="3">
        <f t="shared" si="22"/>
        <v>38055.842660642658</v>
      </c>
      <c r="G199" s="3">
        <f t="shared" si="23"/>
        <v>932.52282428756075</v>
      </c>
      <c r="I199" s="3">
        <v>196</v>
      </c>
      <c r="J199" s="24">
        <v>41705.802777777775</v>
      </c>
      <c r="K199" s="3">
        <v>1.6376454629999999</v>
      </c>
      <c r="L199" s="3">
        <v>64.508480109999994</v>
      </c>
      <c r="M199" s="3">
        <v>35807.729268438998</v>
      </c>
      <c r="N199" s="3">
        <v>42185.881704487001</v>
      </c>
      <c r="O199" s="3">
        <v>6.352981656E+16</v>
      </c>
      <c r="P199" s="3">
        <v>-237.26445440000001</v>
      </c>
      <c r="Q199" s="3">
        <v>3.0731165649999999</v>
      </c>
      <c r="R199" s="3">
        <v>89.850362072999999</v>
      </c>
      <c r="S199" s="3">
        <v>-39350.723712929997</v>
      </c>
      <c r="T199" s="3">
        <v>15156.37402662</v>
      </c>
      <c r="U199" s="3">
        <v>1204.3853585300001</v>
      </c>
      <c r="V199" s="3">
        <v>-1.104462877</v>
      </c>
      <c r="W199" s="3">
        <v>-2.867777679</v>
      </c>
      <c r="X199" s="3">
        <v>7.6392530000000004E-3</v>
      </c>
      <c r="Y199" s="3">
        <v>0</v>
      </c>
    </row>
    <row r="200" spans="1:25" x14ac:dyDescent="0.25">
      <c r="A200" s="24">
        <f>Flight1!A200</f>
        <v>41705.930555555402</v>
      </c>
      <c r="B200" s="3">
        <f t="shared" si="18"/>
        <v>1.24358535</v>
      </c>
      <c r="C200" s="3">
        <f t="shared" si="19"/>
        <v>64.478490927999999</v>
      </c>
      <c r="D200" s="3">
        <f t="shared" si="20"/>
        <v>42180.386282018997</v>
      </c>
      <c r="E200" s="3">
        <f t="shared" si="21"/>
        <v>18169.134732071787</v>
      </c>
      <c r="F200" s="3">
        <f t="shared" si="22"/>
        <v>38055.610642796906</v>
      </c>
      <c r="G200" s="3">
        <f t="shared" si="23"/>
        <v>915.43901599268861</v>
      </c>
      <c r="I200" s="3">
        <v>197</v>
      </c>
      <c r="J200" s="24">
        <v>41705.803472222222</v>
      </c>
      <c r="K200" s="3">
        <v>1.6382545959999999</v>
      </c>
      <c r="L200" s="3">
        <v>64.508323547000003</v>
      </c>
      <c r="M200" s="3">
        <v>35807.736859413002</v>
      </c>
      <c r="N200" s="3">
        <v>42185.889308430997</v>
      </c>
      <c r="O200" s="3">
        <v>6.352981662E+16</v>
      </c>
      <c r="P200" s="3">
        <v>-236.26445440000001</v>
      </c>
      <c r="Q200" s="3">
        <v>3.0731160110000002</v>
      </c>
      <c r="R200" s="3">
        <v>89.857512458000002</v>
      </c>
      <c r="S200" s="3">
        <v>-39416.61425138</v>
      </c>
      <c r="T200" s="3">
        <v>14984.16534824</v>
      </c>
      <c r="U200" s="3">
        <v>1204.83343337</v>
      </c>
      <c r="V200" s="3">
        <v>-1.0919165630000001</v>
      </c>
      <c r="W200" s="3">
        <v>-2.8725785620000002</v>
      </c>
      <c r="X200" s="3">
        <v>7.2555529999999997E-3</v>
      </c>
      <c r="Y200" s="3">
        <v>0</v>
      </c>
    </row>
    <row r="201" spans="1:25" x14ac:dyDescent="0.25">
      <c r="A201" s="24">
        <f>Flight1!A201</f>
        <v>41705.934027777701</v>
      </c>
      <c r="B201" s="3">
        <f t="shared" si="18"/>
        <v>1.2197890229999999</v>
      </c>
      <c r="C201" s="3">
        <f t="shared" si="19"/>
        <v>64.477599101999999</v>
      </c>
      <c r="D201" s="3">
        <f t="shared" si="20"/>
        <v>42180.059182247001</v>
      </c>
      <c r="E201" s="3">
        <f t="shared" si="21"/>
        <v>18169.748422424658</v>
      </c>
      <c r="F201" s="3">
        <f t="shared" si="22"/>
        <v>38055.372537049727</v>
      </c>
      <c r="G201" s="3">
        <f t="shared" si="23"/>
        <v>897.91756304142461</v>
      </c>
      <c r="I201" s="3">
        <v>198</v>
      </c>
      <c r="J201" s="24">
        <v>41705.804166666669</v>
      </c>
      <c r="K201" s="3">
        <v>1.6388324350000001</v>
      </c>
      <c r="L201" s="3">
        <v>64.508167044999993</v>
      </c>
      <c r="M201" s="3">
        <v>35807.744023760002</v>
      </c>
      <c r="N201" s="3">
        <v>42185.896485085999</v>
      </c>
      <c r="O201" s="3">
        <v>6.352981668E+16</v>
      </c>
      <c r="P201" s="3">
        <v>-235.26445440000001</v>
      </c>
      <c r="Q201" s="3">
        <v>3.073115488</v>
      </c>
      <c r="R201" s="3">
        <v>89.864664912999999</v>
      </c>
      <c r="S201" s="3">
        <v>-39481.751393769999</v>
      </c>
      <c r="T201" s="3">
        <v>14811.67026773</v>
      </c>
      <c r="U201" s="3">
        <v>1205.2584866100001</v>
      </c>
      <c r="V201" s="3">
        <v>-1.079349385</v>
      </c>
      <c r="W201" s="3">
        <v>-2.8773245369999998</v>
      </c>
      <c r="X201" s="3">
        <v>6.8717140000000001E-3</v>
      </c>
      <c r="Y201" s="3">
        <v>0</v>
      </c>
    </row>
    <row r="202" spans="1:25" x14ac:dyDescent="0.25">
      <c r="A202" s="24">
        <f>Flight1!A202</f>
        <v>41705.937499999898</v>
      </c>
      <c r="B202" s="3">
        <f t="shared" si="18"/>
        <v>1.195409505</v>
      </c>
      <c r="C202" s="3">
        <f t="shared" si="19"/>
        <v>64.476704674000004</v>
      </c>
      <c r="D202" s="3">
        <f t="shared" si="20"/>
        <v>42179.724200611003</v>
      </c>
      <c r="E202" s="3">
        <f t="shared" si="21"/>
        <v>18170.361166072871</v>
      </c>
      <c r="F202" s="3">
        <f t="shared" si="22"/>
        <v>38055.128000319746</v>
      </c>
      <c r="G202" s="3">
        <f t="shared" si="23"/>
        <v>879.96682514739996</v>
      </c>
      <c r="I202" s="3">
        <v>199</v>
      </c>
      <c r="J202" s="24">
        <v>41705.804861111108</v>
      </c>
      <c r="K202" s="3">
        <v>1.6393789670000001</v>
      </c>
      <c r="L202" s="3">
        <v>64.508010600999995</v>
      </c>
      <c r="M202" s="3">
        <v>35807.750761342002</v>
      </c>
      <c r="N202" s="3">
        <v>42185.903234313002</v>
      </c>
      <c r="O202" s="3">
        <v>6.352981674E+16</v>
      </c>
      <c r="P202" s="3">
        <v>-234.26445440000001</v>
      </c>
      <c r="Q202" s="3">
        <v>3.0731149969999998</v>
      </c>
      <c r="R202" s="3">
        <v>89.871823195999994</v>
      </c>
      <c r="S202" s="3">
        <v>-39546.13389546</v>
      </c>
      <c r="T202" s="3">
        <v>14638.892082230001</v>
      </c>
      <c r="U202" s="3">
        <v>1205.66051008</v>
      </c>
      <c r="V202" s="3">
        <v>-1.0667615829999999</v>
      </c>
      <c r="W202" s="3">
        <v>-2.8820155129999998</v>
      </c>
      <c r="X202" s="3">
        <v>6.4877420000000003E-3</v>
      </c>
      <c r="Y202" s="3">
        <v>0</v>
      </c>
    </row>
    <row r="203" spans="1:25" x14ac:dyDescent="0.25">
      <c r="A203" s="24">
        <f>Flight1!A203</f>
        <v>41705.940972222103</v>
      </c>
      <c r="B203" s="3">
        <f t="shared" si="18"/>
        <v>1.1704584090000001</v>
      </c>
      <c r="C203" s="3">
        <f t="shared" si="19"/>
        <v>64.475807860000003</v>
      </c>
      <c r="D203" s="3">
        <f t="shared" si="20"/>
        <v>42179.38149801</v>
      </c>
      <c r="E203" s="3">
        <f t="shared" si="21"/>
        <v>18170.972577093824</v>
      </c>
      <c r="F203" s="3">
        <f t="shared" si="22"/>
        <v>38054.876593996378</v>
      </c>
      <c r="G203" s="3">
        <f t="shared" si="23"/>
        <v>861.59536493603048</v>
      </c>
      <c r="I203" s="3">
        <v>200</v>
      </c>
      <c r="J203" s="24">
        <v>41705.805555555555</v>
      </c>
      <c r="K203" s="3">
        <v>1.6398941819999999</v>
      </c>
      <c r="L203" s="3">
        <v>64.507854210999994</v>
      </c>
      <c r="M203" s="3">
        <v>35807.757072027001</v>
      </c>
      <c r="N203" s="3">
        <v>42185.909555979997</v>
      </c>
      <c r="O203" s="3">
        <v>6.35298168E+16</v>
      </c>
      <c r="P203" s="3">
        <v>-233.26445440000001</v>
      </c>
      <c r="Q203" s="3">
        <v>3.0731145359999998</v>
      </c>
      <c r="R203" s="3">
        <v>89.878978215000004</v>
      </c>
      <c r="S203" s="3">
        <v>-39609.76052625</v>
      </c>
      <c r="T203" s="3">
        <v>14465.834094309999</v>
      </c>
      <c r="U203" s="3">
        <v>1206.03949607</v>
      </c>
      <c r="V203" s="3">
        <v>-1.0541533970000001</v>
      </c>
      <c r="W203" s="3">
        <v>-2.886651401</v>
      </c>
      <c r="X203" s="3">
        <v>6.1036470000000002E-3</v>
      </c>
      <c r="Y203" s="3">
        <v>1</v>
      </c>
    </row>
    <row r="204" spans="1:25" x14ac:dyDescent="0.25">
      <c r="A204" s="24">
        <f>Flight1!A204</f>
        <v>41705.9444444443</v>
      </c>
      <c r="B204" s="3">
        <f t="shared" si="18"/>
        <v>1.1449476249999999</v>
      </c>
      <c r="C204" s="3">
        <f t="shared" si="19"/>
        <v>64.474908911</v>
      </c>
      <c r="D204" s="3">
        <f t="shared" si="20"/>
        <v>42179.031239039003</v>
      </c>
      <c r="E204" s="3">
        <f t="shared" si="21"/>
        <v>18171.582247050243</v>
      </c>
      <c r="F204" s="3">
        <f t="shared" si="22"/>
        <v>38054.617892188267</v>
      </c>
      <c r="G204" s="3">
        <f t="shared" si="23"/>
        <v>842.81194940588841</v>
      </c>
      <c r="I204" s="3">
        <v>201</v>
      </c>
      <c r="J204" s="24">
        <v>41705.806250000001</v>
      </c>
      <c r="K204" s="3">
        <v>1.640378071</v>
      </c>
      <c r="L204" s="3">
        <v>64.507697874000002</v>
      </c>
      <c r="M204" s="3">
        <v>35807.762955694998</v>
      </c>
      <c r="N204" s="3">
        <v>42185.915449963999</v>
      </c>
      <c r="O204" s="3">
        <v>6.352981686E+16</v>
      </c>
      <c r="P204" s="3">
        <v>-232.26445440000001</v>
      </c>
      <c r="Q204" s="3">
        <v>3.0731141059999998</v>
      </c>
      <c r="R204" s="3">
        <v>89.886139197999995</v>
      </c>
      <c r="S204" s="3">
        <v>-39672.630070320003</v>
      </c>
      <c r="T204" s="3">
        <v>14292.499611859999</v>
      </c>
      <c r="U204" s="3">
        <v>1206.3954372999999</v>
      </c>
      <c r="V204" s="3">
        <v>-1.0415250680000001</v>
      </c>
      <c r="W204" s="3">
        <v>-2.891232113</v>
      </c>
      <c r="X204" s="3">
        <v>5.7194330000000003E-3</v>
      </c>
      <c r="Y204" s="3">
        <v>1</v>
      </c>
    </row>
    <row r="205" spans="1:25" x14ac:dyDescent="0.25">
      <c r="A205" s="24">
        <f>Flight1!A205</f>
        <v>41705.947916666497</v>
      </c>
      <c r="B205" s="3">
        <f t="shared" si="18"/>
        <v>1.1188893090000001</v>
      </c>
      <c r="C205" s="3">
        <f t="shared" si="19"/>
        <v>64.474008615000002</v>
      </c>
      <c r="D205" s="3">
        <f t="shared" si="20"/>
        <v>42178.673591910003</v>
      </c>
      <c r="E205" s="3">
        <f t="shared" si="21"/>
        <v>18172.189412174241</v>
      </c>
      <c r="F205" s="3">
        <f t="shared" si="22"/>
        <v>38054.351642194757</v>
      </c>
      <c r="G205" s="3">
        <f t="shared" si="23"/>
        <v>823.6255418197901</v>
      </c>
      <c r="I205" s="3">
        <v>202</v>
      </c>
      <c r="J205" s="24">
        <v>41705.806944444441</v>
      </c>
      <c r="K205" s="3">
        <v>1.640830623</v>
      </c>
      <c r="L205" s="3">
        <v>64.507541587000006</v>
      </c>
      <c r="M205" s="3">
        <v>35807.768412231999</v>
      </c>
      <c r="N205" s="3">
        <v>42185.920916153002</v>
      </c>
      <c r="O205" s="3">
        <v>6.352981692E+16</v>
      </c>
      <c r="P205" s="3">
        <v>-231.26445440000001</v>
      </c>
      <c r="Q205" s="3">
        <v>3.0731137080000002</v>
      </c>
      <c r="R205" s="3">
        <v>89.893301651000002</v>
      </c>
      <c r="S205" s="3">
        <v>-39734.741326340001</v>
      </c>
      <c r="T205" s="3">
        <v>14118.89194804</v>
      </c>
      <c r="U205" s="3">
        <v>1206.7283269300001</v>
      </c>
      <c r="V205" s="3">
        <v>-1.028876836</v>
      </c>
      <c r="W205" s="3">
        <v>-2.8957575609999999</v>
      </c>
      <c r="X205" s="3">
        <v>5.3351099999999997E-3</v>
      </c>
      <c r="Y205" s="3">
        <v>1</v>
      </c>
    </row>
    <row r="206" spans="1:25" x14ac:dyDescent="0.25">
      <c r="A206" s="24">
        <f>Flight1!A206</f>
        <v>41705.951388888803</v>
      </c>
      <c r="B206" s="3">
        <f t="shared" si="18"/>
        <v>1.0922958760000001</v>
      </c>
      <c r="C206" s="3">
        <f t="shared" si="19"/>
        <v>64.473107118000001</v>
      </c>
      <c r="D206" s="3">
        <f t="shared" si="20"/>
        <v>42178.308728370001</v>
      </c>
      <c r="E206" s="3">
        <f t="shared" si="21"/>
        <v>18172.79373700382</v>
      </c>
      <c r="F206" s="3">
        <f t="shared" si="22"/>
        <v>38054.077391773986</v>
      </c>
      <c r="G206" s="3">
        <f t="shared" si="23"/>
        <v>804.04529653764757</v>
      </c>
      <c r="I206" s="3">
        <v>203</v>
      </c>
      <c r="J206" s="24">
        <v>41705.807638888888</v>
      </c>
      <c r="K206" s="3">
        <v>1.6412518309999999</v>
      </c>
      <c r="L206" s="3">
        <v>64.507385178000007</v>
      </c>
      <c r="M206" s="3">
        <v>35807.773441532001</v>
      </c>
      <c r="N206" s="3">
        <v>42185.925954437997</v>
      </c>
      <c r="O206" s="3">
        <v>6.352981698E+16</v>
      </c>
      <c r="P206" s="3">
        <v>-230.26445440000001</v>
      </c>
      <c r="Q206" s="3">
        <v>3.0731133399999999</v>
      </c>
      <c r="R206" s="3">
        <v>89.900469474000005</v>
      </c>
      <c r="S206" s="3">
        <v>-39796.093107430002</v>
      </c>
      <c r="T206" s="3">
        <v>13945.014421239999</v>
      </c>
      <c r="U206" s="3">
        <v>1207.0381585499999</v>
      </c>
      <c r="V206" s="3">
        <v>-1.0162089439999999</v>
      </c>
      <c r="W206" s="3">
        <v>-2.900227659</v>
      </c>
      <c r="X206" s="3">
        <v>4.9506849999999998E-3</v>
      </c>
      <c r="Y206" s="3">
        <v>2</v>
      </c>
    </row>
    <row r="207" spans="1:25" x14ac:dyDescent="0.25">
      <c r="A207" s="24">
        <f>Flight1!A207</f>
        <v>41705.954861111</v>
      </c>
      <c r="B207" s="3">
        <f t="shared" si="18"/>
        <v>1.0651799989999999</v>
      </c>
      <c r="C207" s="3">
        <f t="shared" si="19"/>
        <v>64.472205274999993</v>
      </c>
      <c r="D207" s="3">
        <f t="shared" si="20"/>
        <v>42177.936823618002</v>
      </c>
      <c r="E207" s="3">
        <f t="shared" si="21"/>
        <v>18173.394417612231</v>
      </c>
      <c r="F207" s="3">
        <f t="shared" si="22"/>
        <v>38053.794918735315</v>
      </c>
      <c r="G207" s="3">
        <f t="shared" si="23"/>
        <v>784.08055826312273</v>
      </c>
      <c r="I207" s="3">
        <v>204</v>
      </c>
      <c r="J207" s="24">
        <v>41705.808333333334</v>
      </c>
      <c r="K207" s="3">
        <v>1.641641686</v>
      </c>
      <c r="L207" s="3">
        <v>64.507228980999997</v>
      </c>
      <c r="M207" s="3">
        <v>35807.778043498001</v>
      </c>
      <c r="N207" s="3">
        <v>42185.930564722003</v>
      </c>
      <c r="O207" s="3">
        <v>6.352981704E+16</v>
      </c>
      <c r="P207" s="3">
        <v>-229.26445440000001</v>
      </c>
      <c r="Q207" s="3">
        <v>3.0731130040000001</v>
      </c>
      <c r="R207" s="3">
        <v>89.907634751000003</v>
      </c>
      <c r="S207" s="3">
        <v>-39856.684241219999</v>
      </c>
      <c r="T207" s="3">
        <v>13770.870354979999</v>
      </c>
      <c r="U207" s="3">
        <v>1207.3249262100001</v>
      </c>
      <c r="V207" s="3">
        <v>-1.0035216330000001</v>
      </c>
      <c r="W207" s="3">
        <v>-2.9046423219999999</v>
      </c>
      <c r="X207" s="3">
        <v>4.5661640000000002E-3</v>
      </c>
      <c r="Y207" s="3">
        <v>2</v>
      </c>
    </row>
    <row r="208" spans="1:25" x14ac:dyDescent="0.25">
      <c r="A208" s="24">
        <f>Flight1!A208</f>
        <v>41705.958333333198</v>
      </c>
      <c r="B208" s="3">
        <f t="shared" si="18"/>
        <v>1.0375546019999999</v>
      </c>
      <c r="C208" s="3">
        <f t="shared" si="19"/>
        <v>64.471303465999995</v>
      </c>
      <c r="D208" s="3">
        <f t="shared" si="20"/>
        <v>42177.558056219001</v>
      </c>
      <c r="E208" s="3">
        <f t="shared" si="21"/>
        <v>18173.990968555343</v>
      </c>
      <c r="F208" s="3">
        <f t="shared" si="22"/>
        <v>38053.503856598247</v>
      </c>
      <c r="G208" s="3">
        <f t="shared" si="23"/>
        <v>763.74085687180138</v>
      </c>
      <c r="I208" s="3">
        <v>205</v>
      </c>
      <c r="J208" s="24">
        <v>41705.809027777781</v>
      </c>
      <c r="K208" s="3">
        <v>1.642000181</v>
      </c>
      <c r="L208" s="3">
        <v>64.507072825999998</v>
      </c>
      <c r="M208" s="3">
        <v>35807.782218040003</v>
      </c>
      <c r="N208" s="3">
        <v>42185.934746915998</v>
      </c>
      <c r="O208" s="3">
        <v>6.35298171E+16</v>
      </c>
      <c r="P208" s="3">
        <v>-228.26445440000001</v>
      </c>
      <c r="Q208" s="3">
        <v>3.0731126990000002</v>
      </c>
      <c r="R208" s="3">
        <v>89.914799901999999</v>
      </c>
      <c r="S208" s="3">
        <v>-39916.51356983</v>
      </c>
      <c r="T208" s="3">
        <v>13596.463077869999</v>
      </c>
      <c r="U208" s="3">
        <v>1207.5886243800001</v>
      </c>
      <c r="V208" s="3">
        <v>-0.99081514500000001</v>
      </c>
      <c r="W208" s="3">
        <v>-2.9090014649999998</v>
      </c>
      <c r="X208" s="3">
        <v>4.181555E-3</v>
      </c>
      <c r="Y208" s="3">
        <v>2</v>
      </c>
    </row>
    <row r="209" spans="1:25" x14ac:dyDescent="0.25">
      <c r="A209" s="24">
        <f>Flight1!A209</f>
        <v>41705.961805555402</v>
      </c>
      <c r="B209" s="3">
        <f t="shared" si="18"/>
        <v>1.0094328480000001</v>
      </c>
      <c r="C209" s="3">
        <f t="shared" si="19"/>
        <v>64.470402105000005</v>
      </c>
      <c r="D209" s="3">
        <f t="shared" si="20"/>
        <v>42177.172608016997</v>
      </c>
      <c r="E209" s="3">
        <f t="shared" si="21"/>
        <v>18174.5828853944</v>
      </c>
      <c r="F209" s="3">
        <f t="shared" si="22"/>
        <v>38053.203857255496</v>
      </c>
      <c r="G209" s="3">
        <f t="shared" si="23"/>
        <v>743.03589855690541</v>
      </c>
      <c r="I209" s="3">
        <v>206</v>
      </c>
      <c r="J209" s="24">
        <v>41705.80972222222</v>
      </c>
      <c r="K209" s="3">
        <v>1.642327308</v>
      </c>
      <c r="L209" s="3">
        <v>64.506916708999995</v>
      </c>
      <c r="M209" s="3">
        <v>35807.785965078001</v>
      </c>
      <c r="N209" s="3">
        <v>42185.938500937002</v>
      </c>
      <c r="O209" s="3">
        <v>6.352981716E+16</v>
      </c>
      <c r="P209" s="3">
        <v>-227.26445440000001</v>
      </c>
      <c r="Q209" s="3">
        <v>3.0731124250000001</v>
      </c>
      <c r="R209" s="3">
        <v>89.921972784000005</v>
      </c>
      <c r="S209" s="3">
        <v>-39975.579949940002</v>
      </c>
      <c r="T209" s="3">
        <v>13421.795923539999</v>
      </c>
      <c r="U209" s="3">
        <v>1207.8292479900001</v>
      </c>
      <c r="V209" s="3">
        <v>-0.97808972299999997</v>
      </c>
      <c r="W209" s="3">
        <v>-2.9133050049999998</v>
      </c>
      <c r="X209" s="3">
        <v>3.796865E-3</v>
      </c>
      <c r="Y209" s="3">
        <v>2</v>
      </c>
    </row>
    <row r="210" spans="1:25" x14ac:dyDescent="0.25">
      <c r="A210" s="24">
        <f>Flight1!A210</f>
        <v>41705.965277777599</v>
      </c>
      <c r="B210" s="3">
        <f t="shared" si="18"/>
        <v>0.98082814299999999</v>
      </c>
      <c r="C210" s="3">
        <f t="shared" si="19"/>
        <v>64.469501972000003</v>
      </c>
      <c r="D210" s="3">
        <f t="shared" si="20"/>
        <v>42176.780664049002</v>
      </c>
      <c r="E210" s="3">
        <f t="shared" si="21"/>
        <v>18175.169424691892</v>
      </c>
      <c r="F210" s="3">
        <f t="shared" si="22"/>
        <v>38052.894697318006</v>
      </c>
      <c r="G210" s="3">
        <f t="shared" si="23"/>
        <v>721.97556874890438</v>
      </c>
      <c r="I210" s="3">
        <v>207</v>
      </c>
      <c r="J210" s="24">
        <v>41705.810416666667</v>
      </c>
      <c r="K210" s="3">
        <v>1.642623063</v>
      </c>
      <c r="L210" s="3">
        <v>64.506760627000006</v>
      </c>
      <c r="M210" s="3">
        <v>35807.789284537997</v>
      </c>
      <c r="N210" s="3">
        <v>42185.941826711998</v>
      </c>
      <c r="O210" s="3">
        <v>6.352981722E+16</v>
      </c>
      <c r="P210" s="3">
        <v>-226.26445440000001</v>
      </c>
      <c r="Q210" s="3">
        <v>3.073112182</v>
      </c>
      <c r="R210" s="3">
        <v>89.929143334000003</v>
      </c>
      <c r="S210" s="3">
        <v>-40033.882252800002</v>
      </c>
      <c r="T210" s="3">
        <v>13246.872230569999</v>
      </c>
      <c r="U210" s="3">
        <v>1208.0467924</v>
      </c>
      <c r="V210" s="3">
        <v>-0.96534560800000002</v>
      </c>
      <c r="W210" s="3">
        <v>-2.9175528609999999</v>
      </c>
      <c r="X210" s="3">
        <v>3.4121020000000002E-3</v>
      </c>
      <c r="Y210" s="3">
        <v>2</v>
      </c>
    </row>
    <row r="211" spans="1:25" x14ac:dyDescent="0.25">
      <c r="A211" s="24">
        <f>Flight1!A211</f>
        <v>41705.968749999804</v>
      </c>
      <c r="B211" s="3">
        <f t="shared" si="18"/>
        <v>0.95175411799999998</v>
      </c>
      <c r="C211" s="3">
        <f t="shared" si="19"/>
        <v>64.468603877999996</v>
      </c>
      <c r="D211" s="3">
        <f t="shared" si="20"/>
        <v>42176.382412450999</v>
      </c>
      <c r="E211" s="3">
        <f t="shared" si="21"/>
        <v>18175.749827118314</v>
      </c>
      <c r="F211" s="3">
        <f t="shared" si="22"/>
        <v>38052.576173133537</v>
      </c>
      <c r="G211" s="3">
        <f t="shared" si="23"/>
        <v>700.56991884022887</v>
      </c>
      <c r="I211" s="3">
        <v>208</v>
      </c>
      <c r="J211" s="24">
        <v>41705.811111111114</v>
      </c>
      <c r="K211" s="3">
        <v>1.642887437</v>
      </c>
      <c r="L211" s="3">
        <v>64.506604578999998</v>
      </c>
      <c r="M211" s="3">
        <v>35807.792176356998</v>
      </c>
      <c r="N211" s="3">
        <v>42185.944724177003</v>
      </c>
      <c r="O211" s="3">
        <v>6.352981728E+16</v>
      </c>
      <c r="P211" s="3">
        <v>-225.26445440000001</v>
      </c>
      <c r="Q211" s="3">
        <v>3.0731119699999998</v>
      </c>
      <c r="R211" s="3">
        <v>89.936316278999996</v>
      </c>
      <c r="S211" s="3">
        <v>-40091.419364200003</v>
      </c>
      <c r="T211" s="3">
        <v>13071.69534244</v>
      </c>
      <c r="U211" s="3">
        <v>1208.2412534</v>
      </c>
      <c r="V211" s="3">
        <v>-0.95258304599999999</v>
      </c>
      <c r="W211" s="3">
        <v>-2.921744951</v>
      </c>
      <c r="X211" s="3">
        <v>3.027273E-3</v>
      </c>
      <c r="Y211" s="3">
        <v>2</v>
      </c>
    </row>
    <row r="212" spans="1:25" x14ac:dyDescent="0.25">
      <c r="A212" s="24">
        <f>Flight1!A212</f>
        <v>41705.972222222103</v>
      </c>
      <c r="B212" s="3">
        <f t="shared" si="18"/>
        <v>0.92222463399999999</v>
      </c>
      <c r="C212" s="3">
        <f t="shared" si="19"/>
        <v>64.467708328000001</v>
      </c>
      <c r="D212" s="3">
        <f t="shared" si="20"/>
        <v>42175.978044370997</v>
      </c>
      <c r="E212" s="3">
        <f t="shared" si="21"/>
        <v>18176.323541744343</v>
      </c>
      <c r="F212" s="3">
        <f t="shared" si="22"/>
        <v>38052.247994872443</v>
      </c>
      <c r="G212" s="3">
        <f t="shared" si="23"/>
        <v>678.82916983608504</v>
      </c>
      <c r="I212" s="3">
        <v>209</v>
      </c>
      <c r="J212" s="24">
        <v>41705.811805555553</v>
      </c>
      <c r="K212" s="3">
        <v>1.643120428</v>
      </c>
      <c r="L212" s="3">
        <v>64.506448560999999</v>
      </c>
      <c r="M212" s="3">
        <v>35807.794640478001</v>
      </c>
      <c r="N212" s="3">
        <v>42185.947193273998</v>
      </c>
      <c r="O212" s="3">
        <v>6.352981734E+16</v>
      </c>
      <c r="P212" s="3">
        <v>-224.26445440000001</v>
      </c>
      <c r="Q212" s="3">
        <v>3.0731117889999999</v>
      </c>
      <c r="R212" s="3">
        <v>89.943490322000002</v>
      </c>
      <c r="S212" s="3">
        <v>-40148.190184580002</v>
      </c>
      <c r="T212" s="3">
        <v>12896.26860748</v>
      </c>
      <c r="U212" s="3">
        <v>1208.4126272399999</v>
      </c>
      <c r="V212" s="3">
        <v>-0.93980227900000002</v>
      </c>
      <c r="W212" s="3">
        <v>-2.9258811950000001</v>
      </c>
      <c r="X212" s="3">
        <v>2.642386E-3</v>
      </c>
      <c r="Y212" s="3">
        <v>2</v>
      </c>
    </row>
    <row r="213" spans="1:25" x14ac:dyDescent="0.25">
      <c r="A213" s="24">
        <f>Flight1!A213</f>
        <v>41705.9756944443</v>
      </c>
      <c r="B213" s="3">
        <f t="shared" si="18"/>
        <v>0.89225376599999995</v>
      </c>
      <c r="C213" s="3">
        <f t="shared" si="19"/>
        <v>64.466815857</v>
      </c>
      <c r="D213" s="3">
        <f t="shared" si="20"/>
        <v>42175.567753871997</v>
      </c>
      <c r="E213" s="3">
        <f t="shared" si="21"/>
        <v>18176.890003463675</v>
      </c>
      <c r="F213" s="3">
        <f t="shared" si="22"/>
        <v>38051.909894315097</v>
      </c>
      <c r="G213" s="3">
        <f t="shared" si="23"/>
        <v>656.76370054638016</v>
      </c>
      <c r="I213" s="3">
        <v>210</v>
      </c>
      <c r="J213" s="24">
        <v>41705.8125</v>
      </c>
      <c r="K213" s="3">
        <v>1.64332203</v>
      </c>
      <c r="L213" s="3">
        <v>64.506292571000003</v>
      </c>
      <c r="M213" s="3">
        <v>35807.796676851998</v>
      </c>
      <c r="N213" s="3">
        <v>42185.949233954001</v>
      </c>
      <c r="O213" s="3">
        <v>6.35298174E+16</v>
      </c>
      <c r="P213" s="3">
        <v>-223.26445440000001</v>
      </c>
      <c r="Q213" s="3">
        <v>3.07311164</v>
      </c>
      <c r="R213" s="3">
        <v>89.950664645000003</v>
      </c>
      <c r="S213" s="3">
        <v>-40204.19362898</v>
      </c>
      <c r="T213" s="3">
        <v>12720.59537875</v>
      </c>
      <c r="U213" s="3">
        <v>1208.5609106100001</v>
      </c>
      <c r="V213" s="3">
        <v>-0.92700355099999998</v>
      </c>
      <c r="W213" s="3">
        <v>-2.9299615139999999</v>
      </c>
      <c r="X213" s="3">
        <v>2.2574470000000001E-3</v>
      </c>
      <c r="Y213" s="3">
        <v>2</v>
      </c>
    </row>
    <row r="214" spans="1:25" x14ac:dyDescent="0.25">
      <c r="A214" s="24">
        <f>Flight1!A214</f>
        <v>41705.979166666497</v>
      </c>
      <c r="B214" s="3">
        <f t="shared" si="18"/>
        <v>0.861855802</v>
      </c>
      <c r="C214" s="3">
        <f t="shared" si="19"/>
        <v>64.465927531000006</v>
      </c>
      <c r="D214" s="3">
        <f t="shared" si="20"/>
        <v>42175.151737843</v>
      </c>
      <c r="E214" s="3">
        <f t="shared" si="21"/>
        <v>18177.448300760469</v>
      </c>
      <c r="F214" s="3">
        <f t="shared" si="22"/>
        <v>38051.561784825702</v>
      </c>
      <c r="G214" s="3">
        <f t="shared" si="23"/>
        <v>634.38404681565623</v>
      </c>
      <c r="I214" s="3">
        <v>211</v>
      </c>
      <c r="J214" s="24">
        <v>41705.813194444447</v>
      </c>
      <c r="K214" s="3">
        <v>1.643492239</v>
      </c>
      <c r="L214" s="3">
        <v>64.506136604999995</v>
      </c>
      <c r="M214" s="3">
        <v>35807.798285441</v>
      </c>
      <c r="N214" s="3">
        <v>42185.950846179003</v>
      </c>
      <c r="O214" s="3">
        <v>6.352981746E+16</v>
      </c>
      <c r="P214" s="3">
        <v>-222.26445440000001</v>
      </c>
      <c r="Q214" s="3">
        <v>3.073111521</v>
      </c>
      <c r="R214" s="3">
        <v>89.957840281000003</v>
      </c>
      <c r="S214" s="3">
        <v>-40259.42862708</v>
      </c>
      <c r="T214" s="3">
        <v>12544.67901403</v>
      </c>
      <c r="U214" s="3">
        <v>1208.68610061</v>
      </c>
      <c r="V214" s="3">
        <v>-0.91418710599999997</v>
      </c>
      <c r="W214" s="3">
        <v>-2.9339858300000001</v>
      </c>
      <c r="X214" s="3">
        <v>1.872465E-3</v>
      </c>
      <c r="Y214" s="3">
        <v>2</v>
      </c>
    </row>
    <row r="215" spans="1:25" x14ac:dyDescent="0.25">
      <c r="A215" s="24">
        <f>Flight1!A215</f>
        <v>41705.982638888701</v>
      </c>
      <c r="B215" s="3">
        <f t="shared" si="18"/>
        <v>0.83104523500000005</v>
      </c>
      <c r="C215" s="3">
        <f t="shared" si="19"/>
        <v>64.465043773000005</v>
      </c>
      <c r="D215" s="3">
        <f t="shared" si="20"/>
        <v>42174.730195898999</v>
      </c>
      <c r="E215" s="3">
        <f t="shared" si="21"/>
        <v>18177.997955917916</v>
      </c>
      <c r="F215" s="3">
        <f t="shared" si="22"/>
        <v>38051.20338998286</v>
      </c>
      <c r="G215" s="3">
        <f t="shared" si="23"/>
        <v>611.70089559840721</v>
      </c>
      <c r="I215" s="3">
        <v>212</v>
      </c>
      <c r="J215" s="24">
        <v>41705.813888888886</v>
      </c>
      <c r="K215" s="3">
        <v>1.6436310519999999</v>
      </c>
      <c r="L215" s="3">
        <v>64.505980660999995</v>
      </c>
      <c r="M215" s="3">
        <v>35807.799466211</v>
      </c>
      <c r="N215" s="3">
        <v>42185.952029913999</v>
      </c>
      <c r="O215" s="3">
        <v>6.352981752E+16</v>
      </c>
      <c r="P215" s="3">
        <v>-221.26445440000001</v>
      </c>
      <c r="Q215" s="3">
        <v>3.0731114339999999</v>
      </c>
      <c r="R215" s="3">
        <v>89.965019666000003</v>
      </c>
      <c r="S215" s="3">
        <v>-40313.894123240003</v>
      </c>
      <c r="T215" s="3">
        <v>12368.52287576</v>
      </c>
      <c r="U215" s="3">
        <v>1208.78819481</v>
      </c>
      <c r="V215" s="3">
        <v>-0.90135318900000005</v>
      </c>
      <c r="W215" s="3">
        <v>-2.9379540679999998</v>
      </c>
      <c r="X215" s="3">
        <v>1.4874459999999999E-3</v>
      </c>
      <c r="Y215" s="3">
        <v>2</v>
      </c>
    </row>
    <row r="216" spans="1:25" x14ac:dyDescent="0.25">
      <c r="A216" s="24">
        <f>Flight1!A216</f>
        <v>41705.986111110898</v>
      </c>
      <c r="B216" s="3">
        <f t="shared" si="18"/>
        <v>0.79983675399999998</v>
      </c>
      <c r="C216" s="3">
        <f t="shared" si="19"/>
        <v>64.464165702000003</v>
      </c>
      <c r="D216" s="3">
        <f t="shared" si="20"/>
        <v>42174.303330283998</v>
      </c>
      <c r="E216" s="3">
        <f t="shared" si="21"/>
        <v>18178.538036262104</v>
      </c>
      <c r="F216" s="3">
        <f t="shared" si="22"/>
        <v>38050.834669441363</v>
      </c>
      <c r="G216" s="3">
        <f t="shared" si="23"/>
        <v>588.72507829617314</v>
      </c>
      <c r="I216" s="3">
        <v>213</v>
      </c>
      <c r="J216" s="24">
        <v>41705.814583333333</v>
      </c>
      <c r="K216" s="3">
        <v>1.6437384660000001</v>
      </c>
      <c r="L216" s="3">
        <v>64.505824735999994</v>
      </c>
      <c r="M216" s="3">
        <v>35807.800219138997</v>
      </c>
      <c r="N216" s="3">
        <v>42185.952785137997</v>
      </c>
      <c r="O216" s="3">
        <v>6.352981758E+16</v>
      </c>
      <c r="P216" s="3">
        <v>-220.26445440000001</v>
      </c>
      <c r="Q216" s="3">
        <v>3.0731113780000001</v>
      </c>
      <c r="R216" s="3">
        <v>89.972195322999994</v>
      </c>
      <c r="S216" s="3">
        <v>-40367.589076490003</v>
      </c>
      <c r="T216" s="3">
        <v>12192.13033091</v>
      </c>
      <c r="U216" s="3">
        <v>1208.86719122</v>
      </c>
      <c r="V216" s="3">
        <v>-0.88850204499999996</v>
      </c>
      <c r="W216" s="3">
        <v>-2.9418661500000001</v>
      </c>
      <c r="X216" s="3">
        <v>1.102397E-3</v>
      </c>
      <c r="Y216" s="3">
        <v>2</v>
      </c>
    </row>
    <row r="217" spans="1:25" x14ac:dyDescent="0.25">
      <c r="A217" s="24">
        <f>Flight1!A217</f>
        <v>41705.989583333198</v>
      </c>
      <c r="B217" s="3">
        <f t="shared" si="18"/>
        <v>0.76824524100000002</v>
      </c>
      <c r="C217" s="3">
        <f t="shared" si="19"/>
        <v>64.463293962999998</v>
      </c>
      <c r="D217" s="3">
        <f t="shared" si="20"/>
        <v>42173.871345779</v>
      </c>
      <c r="E217" s="3">
        <f t="shared" si="21"/>
        <v>18179.067931661153</v>
      </c>
      <c r="F217" s="3">
        <f t="shared" si="22"/>
        <v>38050.455448724046</v>
      </c>
      <c r="G217" s="3">
        <f t="shared" si="23"/>
        <v>565.46756850854683</v>
      </c>
      <c r="I217" s="3">
        <v>214</v>
      </c>
      <c r="J217" s="24">
        <v>41705.81527777778</v>
      </c>
      <c r="K217" s="3">
        <v>1.643814479</v>
      </c>
      <c r="L217" s="3">
        <v>64.505668827999997</v>
      </c>
      <c r="M217" s="3">
        <v>35807.800544209997</v>
      </c>
      <c r="N217" s="3">
        <v>42185.953111832998</v>
      </c>
      <c r="O217" s="3">
        <v>6.352981764E+16</v>
      </c>
      <c r="P217" s="3">
        <v>-219.26445440000001</v>
      </c>
      <c r="Q217" s="3">
        <v>3.0731113529999998</v>
      </c>
      <c r="R217" s="3">
        <v>89.979373530000004</v>
      </c>
      <c r="S217" s="3">
        <v>-40420.512460580001</v>
      </c>
      <c r="T217" s="3">
        <v>12015.504751</v>
      </c>
      <c r="U217" s="3">
        <v>1208.9230882899999</v>
      </c>
      <c r="V217" s="3">
        <v>-0.87563391899999998</v>
      </c>
      <c r="W217" s="3">
        <v>-2.9457220020000001</v>
      </c>
      <c r="X217" s="3">
        <v>7.1732700000000003E-4</v>
      </c>
      <c r="Y217" s="3">
        <v>2</v>
      </c>
    </row>
    <row r="218" spans="1:25" x14ac:dyDescent="0.25">
      <c r="A218" s="24">
        <f>Flight1!A218</f>
        <v>41705.993055555402</v>
      </c>
      <c r="B218" s="3">
        <f t="shared" si="18"/>
        <v>0.73628576099999998</v>
      </c>
      <c r="C218" s="3">
        <f t="shared" si="19"/>
        <v>64.462429220000004</v>
      </c>
      <c r="D218" s="3">
        <f t="shared" si="20"/>
        <v>42173.434449594999</v>
      </c>
      <c r="E218" s="3">
        <f t="shared" si="21"/>
        <v>18179.58702759532</v>
      </c>
      <c r="F218" s="3">
        <f t="shared" si="22"/>
        <v>38050.06557663485</v>
      </c>
      <c r="G218" s="3">
        <f t="shared" si="23"/>
        <v>541.93947462974211</v>
      </c>
      <c r="I218" s="3">
        <v>215</v>
      </c>
      <c r="J218" s="24">
        <v>41705.815972222219</v>
      </c>
      <c r="K218" s="3">
        <v>1.6438590900000001</v>
      </c>
      <c r="L218" s="3">
        <v>64.505512933000006</v>
      </c>
      <c r="M218" s="3">
        <v>35807.800441416999</v>
      </c>
      <c r="N218" s="3">
        <v>42185.953009992998</v>
      </c>
      <c r="O218" s="3">
        <v>6.35298177E+16</v>
      </c>
      <c r="P218" s="3">
        <v>-218.26445440000001</v>
      </c>
      <c r="Q218" s="3">
        <v>3.0731113589999999</v>
      </c>
      <c r="R218" s="3">
        <v>89.986555538999994</v>
      </c>
      <c r="S218" s="3">
        <v>-40472.663263959999</v>
      </c>
      <c r="T218" s="3">
        <v>11838.64951198</v>
      </c>
      <c r="U218" s="3">
        <v>1208.95588488</v>
      </c>
      <c r="V218" s="3">
        <v>-0.86274905599999996</v>
      </c>
      <c r="W218" s="3">
        <v>-2.9495215510000001</v>
      </c>
      <c r="X218" s="3">
        <v>3.3224200000000001E-4</v>
      </c>
      <c r="Y218" s="3">
        <v>2</v>
      </c>
    </row>
    <row r="219" spans="1:25" x14ac:dyDescent="0.25">
      <c r="A219" s="24">
        <f>Flight1!A219</f>
        <v>41705.996527777599</v>
      </c>
      <c r="B219" s="3">
        <f t="shared" si="18"/>
        <v>0.70397355399999995</v>
      </c>
      <c r="C219" s="3">
        <f t="shared" si="19"/>
        <v>64.461572501999996</v>
      </c>
      <c r="D219" s="3">
        <f t="shared" si="20"/>
        <v>42172.992851278002</v>
      </c>
      <c r="E219" s="3">
        <f t="shared" si="21"/>
        <v>18180.094475848375</v>
      </c>
      <c r="F219" s="3">
        <f t="shared" si="22"/>
        <v>38049.66503601474</v>
      </c>
      <c r="G219" s="3">
        <f t="shared" si="23"/>
        <v>518.15203391531111</v>
      </c>
      <c r="I219" s="3">
        <v>216</v>
      </c>
      <c r="J219" s="24">
        <v>41705.816666666666</v>
      </c>
      <c r="K219" s="3">
        <v>1.6438722969999999</v>
      </c>
      <c r="L219" s="3">
        <v>64.505357048999997</v>
      </c>
      <c r="M219" s="3">
        <v>35807.799910759997</v>
      </c>
      <c r="N219" s="3">
        <v>42185.952479619002</v>
      </c>
      <c r="O219" s="3">
        <v>6.352981776E+16</v>
      </c>
      <c r="P219" s="3">
        <v>-217.26445440000001</v>
      </c>
      <c r="Q219" s="3">
        <v>3.0731113959999998</v>
      </c>
      <c r="R219" s="3">
        <v>89.993731151999995</v>
      </c>
      <c r="S219" s="3">
        <v>-40524.040489849998</v>
      </c>
      <c r="T219" s="3">
        <v>11661.56799419</v>
      </c>
      <c r="U219" s="3">
        <v>1208.9655803400001</v>
      </c>
      <c r="V219" s="3">
        <v>-0.84984770300000001</v>
      </c>
      <c r="W219" s="3">
        <v>-2.9532647239999998</v>
      </c>
      <c r="X219" s="3">
        <v>-5.2849999999999997E-5</v>
      </c>
      <c r="Y219" s="3">
        <v>2</v>
      </c>
    </row>
    <row r="220" spans="1:25" x14ac:dyDescent="0.25">
      <c r="A220" s="24">
        <f>Flight1!A220</f>
        <v>41705.999999999804</v>
      </c>
      <c r="B220" s="3">
        <f t="shared" si="18"/>
        <v>0.67132403100000004</v>
      </c>
      <c r="C220" s="3">
        <f t="shared" si="19"/>
        <v>64.460724854999995</v>
      </c>
      <c r="D220" s="3">
        <f t="shared" si="20"/>
        <v>42172.546762605998</v>
      </c>
      <c r="E220" s="3">
        <f t="shared" si="21"/>
        <v>18180.589426054656</v>
      </c>
      <c r="F220" s="3">
        <f t="shared" si="22"/>
        <v>38049.253834229719</v>
      </c>
      <c r="G220" s="3">
        <f t="shared" si="23"/>
        <v>494.11660949079641</v>
      </c>
      <c r="I220" s="3">
        <v>217</v>
      </c>
      <c r="J220" s="24">
        <v>41705.817361111112</v>
      </c>
      <c r="K220" s="3">
        <v>1.6438541010000001</v>
      </c>
      <c r="L220" s="3">
        <v>64.505201173000003</v>
      </c>
      <c r="M220" s="3">
        <v>35807.798952249002</v>
      </c>
      <c r="N220" s="3">
        <v>42185.951520718998</v>
      </c>
      <c r="O220" s="3">
        <v>6.352981782E+16</v>
      </c>
      <c r="P220" s="3">
        <v>-216.26445440000001</v>
      </c>
      <c r="Q220" s="3">
        <v>3.0731114650000002</v>
      </c>
      <c r="R220" s="3">
        <v>90.000909324999995</v>
      </c>
      <c r="S220" s="3">
        <v>-40574.643156229999</v>
      </c>
      <c r="T220" s="3">
        <v>11484.263582269999</v>
      </c>
      <c r="U220" s="3">
        <v>1208.9521744199999</v>
      </c>
      <c r="V220" s="3">
        <v>-0.83693010599999995</v>
      </c>
      <c r="W220" s="3">
        <v>-2.95695145</v>
      </c>
      <c r="X220" s="3">
        <v>-4.3794199999999998E-4</v>
      </c>
      <c r="Y220" s="3">
        <v>2</v>
      </c>
    </row>
    <row r="221" spans="1:25" x14ac:dyDescent="0.25">
      <c r="A221" s="24">
        <f>Flight1!A221</f>
        <v>41706.003472222001</v>
      </c>
      <c r="B221" s="3">
        <f t="shared" si="18"/>
        <v>0.63835276600000002</v>
      </c>
      <c r="C221" s="3">
        <f t="shared" si="19"/>
        <v>64.459887012999999</v>
      </c>
      <c r="D221" s="3">
        <f t="shared" si="20"/>
        <v>42172.096397487003</v>
      </c>
      <c r="E221" s="3">
        <f t="shared" si="21"/>
        <v>18181.071244616734</v>
      </c>
      <c r="F221" s="3">
        <f t="shared" si="22"/>
        <v>38048.831899673794</v>
      </c>
      <c r="G221" s="3">
        <f t="shared" si="23"/>
        <v>469.84468441450224</v>
      </c>
      <c r="I221" s="3">
        <v>218</v>
      </c>
      <c r="J221" s="24">
        <v>41705.818055555559</v>
      </c>
      <c r="K221" s="3">
        <v>1.6438045020000001</v>
      </c>
      <c r="L221" s="3">
        <v>64.505045132999996</v>
      </c>
      <c r="M221" s="3">
        <v>35807.797565902001</v>
      </c>
      <c r="N221" s="3">
        <v>42185.950133311999</v>
      </c>
      <c r="O221" s="3">
        <v>6.352981788E+16</v>
      </c>
      <c r="P221" s="3">
        <v>-215.26445440000001</v>
      </c>
      <c r="Q221" s="3">
        <v>3.073111564</v>
      </c>
      <c r="R221" s="3">
        <v>90.008087505999995</v>
      </c>
      <c r="S221" s="3">
        <v>-40624.470295829997</v>
      </c>
      <c r="T221" s="3">
        <v>11306.739665139999</v>
      </c>
      <c r="U221" s="3">
        <v>1208.9156673299999</v>
      </c>
      <c r="V221" s="3">
        <v>-0.82399651100000004</v>
      </c>
      <c r="W221" s="3">
        <v>-2.9605816589999998</v>
      </c>
      <c r="X221" s="3">
        <v>-8.2302600000000003E-4</v>
      </c>
      <c r="Y221" s="3">
        <v>2</v>
      </c>
    </row>
    <row r="222" spans="1:25" x14ac:dyDescent="0.25">
      <c r="A222" s="24">
        <f>Flight1!A222</f>
        <v>41706.0069444443</v>
      </c>
      <c r="B222" s="3">
        <f t="shared" si="18"/>
        <v>0.60507548499999997</v>
      </c>
      <c r="C222" s="3">
        <f t="shared" si="19"/>
        <v>64.459059729000003</v>
      </c>
      <c r="D222" s="3">
        <f t="shared" si="20"/>
        <v>42171.641971853001</v>
      </c>
      <c r="E222" s="3">
        <f t="shared" si="21"/>
        <v>18181.539295313043</v>
      </c>
      <c r="F222" s="3">
        <f t="shared" si="22"/>
        <v>38048.399187672752</v>
      </c>
      <c r="G222" s="3">
        <f t="shared" si="23"/>
        <v>445.34785353050796</v>
      </c>
      <c r="I222" s="3">
        <v>219</v>
      </c>
      <c r="J222" s="24">
        <v>41705.818749999999</v>
      </c>
      <c r="K222" s="3">
        <v>1.6437234999999999</v>
      </c>
      <c r="L222" s="3">
        <v>64.504889265000003</v>
      </c>
      <c r="M222" s="3">
        <v>35807.795751744001</v>
      </c>
      <c r="N222" s="3">
        <v>42185.948317422997</v>
      </c>
      <c r="O222" s="3">
        <v>6.352981794E+16</v>
      </c>
      <c r="P222" s="3">
        <v>-214.26445440000001</v>
      </c>
      <c r="Q222" s="3">
        <v>3.0731116950000001</v>
      </c>
      <c r="R222" s="3">
        <v>90.015270882999999</v>
      </c>
      <c r="S222" s="3">
        <v>-40673.520956220003</v>
      </c>
      <c r="T222" s="3">
        <v>11128.999635890001</v>
      </c>
      <c r="U222" s="3">
        <v>1208.85605973</v>
      </c>
      <c r="V222" s="3">
        <v>-0.81104716499999996</v>
      </c>
      <c r="W222" s="3">
        <v>-2.9641552799999999</v>
      </c>
      <c r="X222" s="3">
        <v>-1.208095E-3</v>
      </c>
      <c r="Y222" s="3">
        <v>2</v>
      </c>
    </row>
    <row r="223" spans="1:25" x14ac:dyDescent="0.25">
      <c r="A223" s="24">
        <f>Flight1!A223</f>
        <v>41706.010416666497</v>
      </c>
      <c r="B223" s="3">
        <f t="shared" si="18"/>
        <v>0.57150806499999995</v>
      </c>
      <c r="C223" s="3">
        <f t="shared" si="19"/>
        <v>64.458244276000002</v>
      </c>
      <c r="D223" s="3">
        <f t="shared" si="20"/>
        <v>42171.183703561001</v>
      </c>
      <c r="E223" s="3">
        <f t="shared" si="21"/>
        <v>18181.992606979311</v>
      </c>
      <c r="F223" s="3">
        <f t="shared" si="22"/>
        <v>38047.955840246788</v>
      </c>
      <c r="G223" s="3">
        <f t="shared" si="23"/>
        <v>420.63782268011727</v>
      </c>
      <c r="I223" s="3">
        <v>220</v>
      </c>
      <c r="J223" s="24">
        <v>41705.819444444445</v>
      </c>
      <c r="K223" s="3">
        <v>1.643611097</v>
      </c>
      <c r="L223" s="3">
        <v>64.504733395000002</v>
      </c>
      <c r="M223" s="3">
        <v>35807.793509807998</v>
      </c>
      <c r="N223" s="3">
        <v>42185.946073086001</v>
      </c>
      <c r="O223" s="3">
        <v>6.3529818E+16</v>
      </c>
      <c r="P223" s="3">
        <v>-213.26445440000001</v>
      </c>
      <c r="Q223" s="3">
        <v>3.0731118569999998</v>
      </c>
      <c r="R223" s="3">
        <v>90.022446450999993</v>
      </c>
      <c r="S223" s="3">
        <v>-40721.794199770004</v>
      </c>
      <c r="T223" s="3">
        <v>10951.046891739999</v>
      </c>
      <c r="U223" s="3">
        <v>1208.7733526899999</v>
      </c>
      <c r="V223" s="3">
        <v>-0.79808231600000001</v>
      </c>
      <c r="W223" s="3">
        <v>-2.9676722469999999</v>
      </c>
      <c r="X223" s="3">
        <v>-1.593143E-3</v>
      </c>
      <c r="Y223" s="3">
        <v>2</v>
      </c>
    </row>
    <row r="224" spans="1:25" x14ac:dyDescent="0.25">
      <c r="A224" s="24">
        <f>Flight1!A224</f>
        <v>41706.013888888701</v>
      </c>
      <c r="B224" s="3">
        <f t="shared" si="18"/>
        <v>0.53766652000000004</v>
      </c>
      <c r="C224" s="3">
        <f t="shared" si="19"/>
        <v>64.457441274000004</v>
      </c>
      <c r="D224" s="3">
        <f t="shared" si="20"/>
        <v>42170.721812281998</v>
      </c>
      <c r="E224" s="3">
        <f t="shared" si="21"/>
        <v>18182.430652862986</v>
      </c>
      <c r="F224" s="3">
        <f t="shared" si="22"/>
        <v>38047.501814709976</v>
      </c>
      <c r="G224" s="3">
        <f t="shared" si="23"/>
        <v>395.72639834375326</v>
      </c>
      <c r="I224" s="3">
        <v>221</v>
      </c>
      <c r="J224" s="24">
        <v>41705.820138888892</v>
      </c>
      <c r="K224" s="3">
        <v>1.643467295</v>
      </c>
      <c r="L224" s="3">
        <v>64.504577522999995</v>
      </c>
      <c r="M224" s="3">
        <v>35807.790840137</v>
      </c>
      <c r="N224" s="3">
        <v>42185.943400342003</v>
      </c>
      <c r="O224" s="3">
        <v>6.352981806E+16</v>
      </c>
      <c r="P224" s="3">
        <v>-212.26445440000001</v>
      </c>
      <c r="Q224" s="3">
        <v>3.0731120500000002</v>
      </c>
      <c r="R224" s="3">
        <v>90.029625959000001</v>
      </c>
      <c r="S224" s="3">
        <v>-40769.289103659998</v>
      </c>
      <c r="T224" s="3">
        <v>10772.884833980001</v>
      </c>
      <c r="U224" s="3">
        <v>1208.66754775</v>
      </c>
      <c r="V224" s="3">
        <v>-0.78510221000000002</v>
      </c>
      <c r="W224" s="3">
        <v>-2.9711324910000001</v>
      </c>
      <c r="X224" s="3">
        <v>-1.9781600000000001E-3</v>
      </c>
      <c r="Y224" s="3">
        <v>2</v>
      </c>
    </row>
    <row r="225" spans="1:25" x14ac:dyDescent="0.25">
      <c r="A225" s="24">
        <f>Flight1!A225</f>
        <v>41706.017361110898</v>
      </c>
      <c r="B225" s="3">
        <f t="shared" si="18"/>
        <v>0.50356699699999996</v>
      </c>
      <c r="C225" s="3">
        <f t="shared" si="19"/>
        <v>64.456652028999997</v>
      </c>
      <c r="D225" s="3">
        <f t="shared" si="20"/>
        <v>42170.256519399001</v>
      </c>
      <c r="E225" s="3">
        <f t="shared" si="21"/>
        <v>18182.852461788079</v>
      </c>
      <c r="F225" s="3">
        <f t="shared" si="22"/>
        <v>38047.037309295119</v>
      </c>
      <c r="G225" s="3">
        <f t="shared" si="23"/>
        <v>370.62548464159113</v>
      </c>
      <c r="I225" s="3">
        <v>222</v>
      </c>
      <c r="J225" s="24">
        <v>41705.820833333331</v>
      </c>
      <c r="K225" s="3">
        <v>1.643292097</v>
      </c>
      <c r="L225" s="3">
        <v>64.504421644999994</v>
      </c>
      <c r="M225" s="3">
        <v>35807.787742781002</v>
      </c>
      <c r="N225" s="3">
        <v>42185.940299244001</v>
      </c>
      <c r="O225" s="3">
        <v>6.352981812E+16</v>
      </c>
      <c r="P225" s="3">
        <v>-211.26445440000001</v>
      </c>
      <c r="Q225" s="3">
        <v>3.0731122740000001</v>
      </c>
      <c r="R225" s="3">
        <v>90.036801608000005</v>
      </c>
      <c r="S225" s="3">
        <v>-40816.004759980002</v>
      </c>
      <c r="T225" s="3">
        <v>10594.516867869999</v>
      </c>
      <c r="U225" s="3">
        <v>1208.5386468700001</v>
      </c>
      <c r="V225" s="3">
        <v>-0.77210709499999997</v>
      </c>
      <c r="W225" s="3">
        <v>-2.974535946</v>
      </c>
      <c r="X225" s="3">
        <v>-2.363141E-3</v>
      </c>
      <c r="Y225" s="3">
        <v>2</v>
      </c>
    </row>
    <row r="226" spans="1:25" x14ac:dyDescent="0.25">
      <c r="A226" s="24">
        <f>Flight1!A226</f>
        <v>41706.020833333103</v>
      </c>
      <c r="B226" s="3">
        <f t="shared" si="18"/>
        <v>0.46922576900000001</v>
      </c>
      <c r="C226" s="3">
        <f t="shared" si="19"/>
        <v>64.455877356000002</v>
      </c>
      <c r="D226" s="3">
        <f t="shared" si="20"/>
        <v>42169.788047896996</v>
      </c>
      <c r="E226" s="3">
        <f t="shared" si="21"/>
        <v>18183.257400092149</v>
      </c>
      <c r="F226" s="3">
        <f t="shared" si="22"/>
        <v>38046.562390341933</v>
      </c>
      <c r="G226" s="3">
        <f t="shared" si="23"/>
        <v>345.34707812493701</v>
      </c>
      <c r="I226" s="3">
        <v>223</v>
      </c>
      <c r="J226" s="24">
        <v>41705.821527777778</v>
      </c>
      <c r="K226" s="3">
        <v>1.643085506</v>
      </c>
      <c r="L226" s="3">
        <v>64.504265758000003</v>
      </c>
      <c r="M226" s="3">
        <v>35807.784217799002</v>
      </c>
      <c r="N226" s="3">
        <v>42185.936769847998</v>
      </c>
      <c r="O226" s="3">
        <v>6.352981818E+16</v>
      </c>
      <c r="P226" s="3">
        <v>-210.26445440000001</v>
      </c>
      <c r="Q226" s="3">
        <v>3.0731125289999999</v>
      </c>
      <c r="R226" s="3">
        <v>90.043979585000002</v>
      </c>
      <c r="S226" s="3">
        <v>-40861.940275629997</v>
      </c>
      <c r="T226" s="3">
        <v>10415.94640264</v>
      </c>
      <c r="U226" s="3">
        <v>1208.3866524800001</v>
      </c>
      <c r="V226" s="3">
        <v>-0.75909721900000005</v>
      </c>
      <c r="W226" s="3">
        <v>-2.9778825489999998</v>
      </c>
      <c r="X226" s="3">
        <v>-2.7480780000000002E-3</v>
      </c>
      <c r="Y226" s="3">
        <v>2</v>
      </c>
    </row>
    <row r="227" spans="1:25" x14ac:dyDescent="0.25">
      <c r="A227" s="24">
        <f>Flight1!A227</f>
        <v>41706.024305555402</v>
      </c>
      <c r="B227" s="3">
        <f t="shared" si="18"/>
        <v>0.43465922400000001</v>
      </c>
      <c r="C227" s="3">
        <f t="shared" si="19"/>
        <v>64.455118084000006</v>
      </c>
      <c r="D227" s="3">
        <f t="shared" si="20"/>
        <v>42169.316622259001</v>
      </c>
      <c r="E227" s="3">
        <f t="shared" si="21"/>
        <v>18183.644836600648</v>
      </c>
      <c r="F227" s="3">
        <f t="shared" si="22"/>
        <v>38046.077153225386</v>
      </c>
      <c r="G227" s="3">
        <f t="shared" si="23"/>
        <v>319.90325962276091</v>
      </c>
      <c r="I227" s="3">
        <v>224</v>
      </c>
      <c r="J227" s="24">
        <v>41705.822222222225</v>
      </c>
      <c r="K227" s="3">
        <v>1.6428475259999999</v>
      </c>
      <c r="L227" s="3">
        <v>64.504109858999996</v>
      </c>
      <c r="M227" s="3">
        <v>35807.780265255999</v>
      </c>
      <c r="N227" s="3">
        <v>42185.932812223</v>
      </c>
      <c r="O227" s="3">
        <v>6.352981824E+16</v>
      </c>
      <c r="P227" s="3">
        <v>-209.26445440000001</v>
      </c>
      <c r="Q227" s="3">
        <v>3.073112815</v>
      </c>
      <c r="R227" s="3">
        <v>90.051156523000003</v>
      </c>
      <c r="S227" s="3">
        <v>-40907.094772440003</v>
      </c>
      <c r="T227" s="3">
        <v>10237.17685136</v>
      </c>
      <c r="U227" s="3">
        <v>1208.21156741</v>
      </c>
      <c r="V227" s="3">
        <v>-0.74607283099999999</v>
      </c>
      <c r="W227" s="3">
        <v>-2.9811722340000002</v>
      </c>
      <c r="X227" s="3">
        <v>-3.132962E-3</v>
      </c>
      <c r="Y227" s="3">
        <v>2</v>
      </c>
    </row>
    <row r="228" spans="1:25" x14ac:dyDescent="0.25">
      <c r="A228" s="24">
        <f>Flight1!A228</f>
        <v>41706.027777777599</v>
      </c>
      <c r="B228" s="3">
        <f t="shared" si="18"/>
        <v>0.39988386100000001</v>
      </c>
      <c r="C228" s="3">
        <f t="shared" si="19"/>
        <v>64.454375385000006</v>
      </c>
      <c r="D228" s="3">
        <f t="shared" si="20"/>
        <v>42168.842468356001</v>
      </c>
      <c r="E228" s="3">
        <f t="shared" si="21"/>
        <v>18184.013924450497</v>
      </c>
      <c r="F228" s="3">
        <f t="shared" si="22"/>
        <v>38045.581827358263</v>
      </c>
      <c r="G228" s="3">
        <f t="shared" si="23"/>
        <v>294.30619123922509</v>
      </c>
      <c r="I228" s="3">
        <v>225</v>
      </c>
      <c r="J228" s="24">
        <v>41705.822916666664</v>
      </c>
      <c r="K228" s="3">
        <v>1.6425781610000001</v>
      </c>
      <c r="L228" s="3">
        <v>64.503953946999999</v>
      </c>
      <c r="M228" s="3">
        <v>35807.775885228999</v>
      </c>
      <c r="N228" s="3">
        <v>42185.928426443003</v>
      </c>
      <c r="O228" s="3">
        <v>6.35298183E+16</v>
      </c>
      <c r="P228" s="3">
        <v>-208.26445440000001</v>
      </c>
      <c r="Q228" s="3">
        <v>3.073113132</v>
      </c>
      <c r="R228" s="3">
        <v>90.058329638000004</v>
      </c>
      <c r="S228" s="3">
        <v>-40951.467387129996</v>
      </c>
      <c r="T228" s="3">
        <v>10058.21163089</v>
      </c>
      <c r="U228" s="3">
        <v>1208.01339495</v>
      </c>
      <c r="V228" s="3">
        <v>-0.73303417900000001</v>
      </c>
      <c r="W228" s="3">
        <v>-2.984404939</v>
      </c>
      <c r="X228" s="3">
        <v>-3.517788E-3</v>
      </c>
      <c r="Y228" s="3">
        <v>2</v>
      </c>
    </row>
    <row r="229" spans="1:25" x14ac:dyDescent="0.25">
      <c r="A229" s="24">
        <f>Flight1!A229</f>
        <v>41706.031249999804</v>
      </c>
      <c r="B229" s="3">
        <f t="shared" si="18"/>
        <v>0.36491628100000001</v>
      </c>
      <c r="C229" s="3">
        <f t="shared" si="19"/>
        <v>64.453650443000001</v>
      </c>
      <c r="D229" s="3">
        <f t="shared" si="20"/>
        <v>42168.365813336997</v>
      </c>
      <c r="E229" s="3">
        <f t="shared" si="21"/>
        <v>18184.363821171471</v>
      </c>
      <c r="F229" s="3">
        <f t="shared" si="22"/>
        <v>38045.076671721225</v>
      </c>
      <c r="G229" s="3">
        <f t="shared" si="23"/>
        <v>268.56810967067122</v>
      </c>
      <c r="I229" s="3">
        <v>226</v>
      </c>
      <c r="J229" s="24">
        <v>41705.823611111111</v>
      </c>
      <c r="K229" s="3">
        <v>1.642277416</v>
      </c>
      <c r="L229" s="3">
        <v>64.503797848000005</v>
      </c>
      <c r="M229" s="3">
        <v>35807.771077799</v>
      </c>
      <c r="N229" s="3">
        <v>42185.923612592</v>
      </c>
      <c r="O229" s="3">
        <v>6.352981836E+16</v>
      </c>
      <c r="P229" s="3">
        <v>-207.26445440000001</v>
      </c>
      <c r="Q229" s="3">
        <v>3.073113481</v>
      </c>
      <c r="R229" s="3">
        <v>90.065505122000005</v>
      </c>
      <c r="S229" s="3">
        <v>-40995.057271329999</v>
      </c>
      <c r="T229" s="3">
        <v>9879.0541618499992</v>
      </c>
      <c r="U229" s="3">
        <v>1207.7921388499999</v>
      </c>
      <c r="V229" s="3">
        <v>-0.71998151099999996</v>
      </c>
      <c r="W229" s="3">
        <v>-2.9875806030000001</v>
      </c>
      <c r="X229" s="3">
        <v>-3.902548E-3</v>
      </c>
      <c r="Y229" s="3">
        <v>2</v>
      </c>
    </row>
    <row r="230" spans="1:25" x14ac:dyDescent="0.25">
      <c r="A230" s="24">
        <f>Flight1!A230</f>
        <v>41706.034722222001</v>
      </c>
      <c r="B230" s="3">
        <f t="shared" si="18"/>
        <v>0.32977317499999997</v>
      </c>
      <c r="C230" s="3">
        <f t="shared" si="19"/>
        <v>64.452944110999994</v>
      </c>
      <c r="D230" s="3">
        <f t="shared" si="20"/>
        <v>42167.886885521999</v>
      </c>
      <c r="E230" s="3">
        <f t="shared" si="21"/>
        <v>18184.69391670153</v>
      </c>
      <c r="F230" s="3">
        <f t="shared" si="22"/>
        <v>38044.561866535281</v>
      </c>
      <c r="G230" s="3">
        <f t="shared" si="23"/>
        <v>242.70131731435808</v>
      </c>
      <c r="I230" s="3">
        <v>227</v>
      </c>
      <c r="J230" s="24">
        <v>41705.824305555558</v>
      </c>
      <c r="K230" s="3">
        <v>1.641945298</v>
      </c>
      <c r="L230" s="3">
        <v>64.503641899000002</v>
      </c>
      <c r="M230" s="3">
        <v>35807.765843057998</v>
      </c>
      <c r="N230" s="3">
        <v>42185.918370762003</v>
      </c>
      <c r="O230" s="3">
        <v>6.352981842E+16</v>
      </c>
      <c r="P230" s="3">
        <v>-206.26445440000001</v>
      </c>
      <c r="Q230" s="3">
        <v>3.0731138609999999</v>
      </c>
      <c r="R230" s="3">
        <v>90.072675636</v>
      </c>
      <c r="S230" s="3">
        <v>-41037.86359162</v>
      </c>
      <c r="T230" s="3">
        <v>9699.7078685300003</v>
      </c>
      <c r="U230" s="3">
        <v>1207.54780327</v>
      </c>
      <c r="V230" s="3">
        <v>-0.70691507799999997</v>
      </c>
      <c r="W230" s="3">
        <v>-2.990699164</v>
      </c>
      <c r="X230" s="3">
        <v>-4.287234E-3</v>
      </c>
      <c r="Y230" s="3">
        <v>2</v>
      </c>
    </row>
    <row r="231" spans="1:25" x14ac:dyDescent="0.25">
      <c r="A231" s="24">
        <f>Flight1!A231</f>
        <v>41706.038194444198</v>
      </c>
      <c r="B231" s="3">
        <f t="shared" si="18"/>
        <v>0.29447132300000001</v>
      </c>
      <c r="C231" s="3">
        <f t="shared" si="19"/>
        <v>64.452257248999999</v>
      </c>
      <c r="D231" s="3">
        <f t="shared" si="20"/>
        <v>42167.405914288</v>
      </c>
      <c r="E231" s="3">
        <f t="shared" si="21"/>
        <v>18185.003609154675</v>
      </c>
      <c r="F231" s="3">
        <f t="shared" si="22"/>
        <v>38044.037620962124</v>
      </c>
      <c r="G231" s="3">
        <f t="shared" si="23"/>
        <v>216.71818147251929</v>
      </c>
      <c r="I231" s="3">
        <v>228</v>
      </c>
      <c r="J231" s="24">
        <v>41705.824999999997</v>
      </c>
      <c r="K231" s="3">
        <v>1.6415818120000001</v>
      </c>
      <c r="L231" s="3">
        <v>64.503485925999996</v>
      </c>
      <c r="M231" s="3">
        <v>35807.760181104997</v>
      </c>
      <c r="N231" s="3">
        <v>42185.912701052002</v>
      </c>
      <c r="O231" s="3">
        <v>6.352981848E+16</v>
      </c>
      <c r="P231" s="3">
        <v>-205.26445440000001</v>
      </c>
      <c r="Q231" s="3">
        <v>3.0731142710000001</v>
      </c>
      <c r="R231" s="3">
        <v>90.079846974000006</v>
      </c>
      <c r="S231" s="3">
        <v>-41079.885529519997</v>
      </c>
      <c r="T231" s="3">
        <v>9520.1761788000003</v>
      </c>
      <c r="U231" s="3">
        <v>1207.28039283</v>
      </c>
      <c r="V231" s="3">
        <v>-0.69383512800000002</v>
      </c>
      <c r="W231" s="3">
        <v>-2.993760564</v>
      </c>
      <c r="X231" s="3">
        <v>-4.67184E-3</v>
      </c>
      <c r="Y231" s="3">
        <v>2</v>
      </c>
    </row>
    <row r="232" spans="1:25" x14ac:dyDescent="0.25">
      <c r="A232" s="24">
        <f>Flight1!A232</f>
        <v>41706.041666666402</v>
      </c>
      <c r="B232" s="3">
        <f t="shared" si="18"/>
        <v>0.25902758300000001</v>
      </c>
      <c r="C232" s="3">
        <f t="shared" si="19"/>
        <v>64.451591222000005</v>
      </c>
      <c r="D232" s="3">
        <f t="shared" si="20"/>
        <v>42166.923129966002</v>
      </c>
      <c r="E232" s="3">
        <f t="shared" si="21"/>
        <v>18185.291974372853</v>
      </c>
      <c r="F232" s="3">
        <f t="shared" si="22"/>
        <v>38043.504331606957</v>
      </c>
      <c r="G232" s="3">
        <f t="shared" si="23"/>
        <v>190.63112619677437</v>
      </c>
      <c r="I232" s="3">
        <v>229</v>
      </c>
      <c r="J232" s="24">
        <v>41705.825694444444</v>
      </c>
      <c r="K232" s="3">
        <v>1.6411869649999999</v>
      </c>
      <c r="L232" s="3">
        <v>64.503329927999999</v>
      </c>
      <c r="M232" s="3">
        <v>35807.754092048002</v>
      </c>
      <c r="N232" s="3">
        <v>42185.906603570002</v>
      </c>
      <c r="O232" s="3">
        <v>6.352981854E+16</v>
      </c>
      <c r="P232" s="3">
        <v>-204.26445440000001</v>
      </c>
      <c r="Q232" s="3">
        <v>3.0731147129999998</v>
      </c>
      <c r="R232" s="3">
        <v>90.087017705999997</v>
      </c>
      <c r="S232" s="3">
        <v>-41121.122281540003</v>
      </c>
      <c r="T232" s="3">
        <v>9340.4625240999994</v>
      </c>
      <c r="U232" s="3">
        <v>1206.98991258</v>
      </c>
      <c r="V232" s="3">
        <v>-0.68074191100000003</v>
      </c>
      <c r="W232" s="3">
        <v>-2.996764743</v>
      </c>
      <c r="X232" s="3">
        <v>-5.0563559999999997E-3</v>
      </c>
      <c r="Y232" s="3">
        <v>2</v>
      </c>
    </row>
    <row r="233" spans="1:25" x14ac:dyDescent="0.25">
      <c r="A233" s="24">
        <f>Flight1!A233</f>
        <v>41706.045138888701</v>
      </c>
      <c r="B233" s="3">
        <f t="shared" si="18"/>
        <v>0.223458881</v>
      </c>
      <c r="C233" s="3">
        <f t="shared" si="19"/>
        <v>64.450946724999994</v>
      </c>
      <c r="D233" s="3">
        <f t="shared" si="20"/>
        <v>42166.438763721002</v>
      </c>
      <c r="E233" s="3">
        <f t="shared" si="21"/>
        <v>18185.558546300075</v>
      </c>
      <c r="F233" s="3">
        <f t="shared" si="22"/>
        <v>38042.962209952835</v>
      </c>
      <c r="G233" s="3">
        <f t="shared" si="23"/>
        <v>164.4526248686727</v>
      </c>
      <c r="I233" s="3">
        <v>230</v>
      </c>
      <c r="J233" s="24">
        <v>41705.826388888891</v>
      </c>
      <c r="K233" s="3">
        <v>1.640760765</v>
      </c>
      <c r="L233" s="3">
        <v>64.503173902</v>
      </c>
      <c r="M233" s="3">
        <v>35807.747576002999</v>
      </c>
      <c r="N233" s="3">
        <v>42185.900078434002</v>
      </c>
      <c r="O233" s="3">
        <v>6.35298186E+16</v>
      </c>
      <c r="P233" s="3">
        <v>-203.26445440000001</v>
      </c>
      <c r="Q233" s="3">
        <v>3.0731151859999999</v>
      </c>
      <c r="R233" s="3">
        <v>90.094185355999997</v>
      </c>
      <c r="S233" s="3">
        <v>-41161.573059150003</v>
      </c>
      <c r="T233" s="3">
        <v>9160.5703393399999</v>
      </c>
      <c r="U233" s="3">
        <v>1206.6763679999999</v>
      </c>
      <c r="V233" s="3">
        <v>-0.66763567599999996</v>
      </c>
      <c r="W233" s="3">
        <v>-2.999711644</v>
      </c>
      <c r="X233" s="3">
        <v>-5.4407780000000003E-3</v>
      </c>
      <c r="Y233" s="3">
        <v>2</v>
      </c>
    </row>
    <row r="234" spans="1:25" x14ac:dyDescent="0.25">
      <c r="A234" s="24">
        <f>Flight1!A234</f>
        <v>41706.048611110898</v>
      </c>
      <c r="B234" s="3">
        <f t="shared" si="18"/>
        <v>0.18778220500000001</v>
      </c>
      <c r="C234" s="3">
        <f t="shared" si="19"/>
        <v>64.450325126999999</v>
      </c>
      <c r="D234" s="3">
        <f t="shared" si="20"/>
        <v>42165.953047451003</v>
      </c>
      <c r="E234" s="3">
        <f t="shared" si="21"/>
        <v>18185.802424738085</v>
      </c>
      <c r="F234" s="3">
        <f t="shared" si="22"/>
        <v>38042.411709250395</v>
      </c>
      <c r="G234" s="3">
        <f t="shared" si="23"/>
        <v>138.19519572453663</v>
      </c>
      <c r="I234" s="3">
        <v>231</v>
      </c>
      <c r="J234" s="24">
        <v>41705.82708333333</v>
      </c>
      <c r="K234" s="3">
        <v>1.6403032200000001</v>
      </c>
      <c r="L234" s="3">
        <v>64.503017845000002</v>
      </c>
      <c r="M234" s="3">
        <v>35807.740633093999</v>
      </c>
      <c r="N234" s="3">
        <v>42185.893125766997</v>
      </c>
      <c r="O234" s="3">
        <v>6.352981866E+16</v>
      </c>
      <c r="P234" s="3">
        <v>-202.26445440000001</v>
      </c>
      <c r="Q234" s="3">
        <v>3.0731156899999998</v>
      </c>
      <c r="R234" s="3">
        <v>90.101351691999994</v>
      </c>
      <c r="S234" s="3">
        <v>-41201.237088829999</v>
      </c>
      <c r="T234" s="3">
        <v>8980.5030628200002</v>
      </c>
      <c r="U234" s="3">
        <v>1206.3397650500001</v>
      </c>
      <c r="V234" s="3">
        <v>-0.65451667499999999</v>
      </c>
      <c r="W234" s="3">
        <v>-3.002601211</v>
      </c>
      <c r="X234" s="3">
        <v>-5.8250960000000001E-3</v>
      </c>
      <c r="Y234" s="3">
        <v>2</v>
      </c>
    </row>
    <row r="235" spans="1:25" x14ac:dyDescent="0.25">
      <c r="A235" s="24">
        <f>Flight1!A235</f>
        <v>41706.052083333103</v>
      </c>
      <c r="B235" s="3">
        <f t="shared" si="18"/>
        <v>0.152014598</v>
      </c>
      <c r="C235" s="3">
        <f t="shared" si="19"/>
        <v>64.449727288999995</v>
      </c>
      <c r="D235" s="3">
        <f t="shared" si="20"/>
        <v>42165.466213664004</v>
      </c>
      <c r="E235" s="3">
        <f t="shared" si="21"/>
        <v>18186.023060300002</v>
      </c>
      <c r="F235" s="3">
        <f t="shared" si="22"/>
        <v>38041.853149609968</v>
      </c>
      <c r="G235" s="3">
        <f t="shared" si="23"/>
        <v>111.87139664482427</v>
      </c>
      <c r="I235" s="3">
        <v>232</v>
      </c>
      <c r="J235" s="24">
        <v>41705.827777777777</v>
      </c>
      <c r="K235" s="3">
        <v>1.6398143380000001</v>
      </c>
      <c r="L235" s="3">
        <v>64.502861754999998</v>
      </c>
      <c r="M235" s="3">
        <v>35807.733263451999</v>
      </c>
      <c r="N235" s="3">
        <v>42185.885745701999</v>
      </c>
      <c r="O235" s="3">
        <v>6.352981872E+16</v>
      </c>
      <c r="P235" s="3">
        <v>-201.26445440000001</v>
      </c>
      <c r="Q235" s="3">
        <v>3.0731162250000001</v>
      </c>
      <c r="R235" s="3">
        <v>90.108519459999997</v>
      </c>
      <c r="S235" s="3">
        <v>-41240.113612070003</v>
      </c>
      <c r="T235" s="3">
        <v>8800.2641361999995</v>
      </c>
      <c r="U235" s="3">
        <v>1205.9801100699999</v>
      </c>
      <c r="V235" s="3">
        <v>-0.64138515600000001</v>
      </c>
      <c r="W235" s="3">
        <v>-3.0054333889999998</v>
      </c>
      <c r="X235" s="3">
        <v>-6.2093039999999997E-3</v>
      </c>
      <c r="Y235" s="3">
        <v>2</v>
      </c>
    </row>
    <row r="236" spans="1:25" x14ac:dyDescent="0.25">
      <c r="A236" s="24">
        <f>Flight1!A236</f>
        <v>41706.0555555553</v>
      </c>
      <c r="B236" s="3">
        <f t="shared" si="18"/>
        <v>0.116173148</v>
      </c>
      <c r="C236" s="3">
        <f t="shared" si="19"/>
        <v>64.449154066999995</v>
      </c>
      <c r="D236" s="3">
        <f t="shared" si="20"/>
        <v>42164.978495379</v>
      </c>
      <c r="E236" s="3">
        <f t="shared" si="21"/>
        <v>18186.219920534677</v>
      </c>
      <c r="F236" s="3">
        <f t="shared" si="22"/>
        <v>38041.286877875857</v>
      </c>
      <c r="G236" s="3">
        <f t="shared" si="23"/>
        <v>85.493817736627406</v>
      </c>
      <c r="I236" s="3">
        <v>233</v>
      </c>
      <c r="J236" s="24">
        <v>41705.828472222223</v>
      </c>
      <c r="K236" s="3">
        <v>1.639294128</v>
      </c>
      <c r="L236" s="3">
        <v>64.502705626999997</v>
      </c>
      <c r="M236" s="3">
        <v>35807.725467217999</v>
      </c>
      <c r="N236" s="3">
        <v>42185.877938381003</v>
      </c>
      <c r="O236" s="3">
        <v>6.352981878E+16</v>
      </c>
      <c r="P236" s="3">
        <v>-200.26445440000001</v>
      </c>
      <c r="Q236" s="3">
        <v>3.0731167909999999</v>
      </c>
      <c r="R236" s="3">
        <v>90.115678582000001</v>
      </c>
      <c r="S236" s="3">
        <v>-41278.201885390001</v>
      </c>
      <c r="T236" s="3">
        <v>8619.8570044299995</v>
      </c>
      <c r="U236" s="3">
        <v>1205.5974099</v>
      </c>
      <c r="V236" s="3">
        <v>-0.62824137099999999</v>
      </c>
      <c r="W236" s="3">
        <v>-3.0082081239999998</v>
      </c>
      <c r="X236" s="3">
        <v>-6.5933939999999998E-3</v>
      </c>
      <c r="Y236" s="3">
        <v>2</v>
      </c>
    </row>
    <row r="237" spans="1:25" x14ac:dyDescent="0.25">
      <c r="A237" s="24">
        <f>Flight1!A237</f>
        <v>41706.059027777497</v>
      </c>
      <c r="B237" s="3">
        <f t="shared" si="18"/>
        <v>8.0274980999999995E-2</v>
      </c>
      <c r="C237" s="3">
        <f t="shared" si="19"/>
        <v>64.448606652999999</v>
      </c>
      <c r="D237" s="3">
        <f t="shared" si="20"/>
        <v>42164.490126003002</v>
      </c>
      <c r="E237" s="3">
        <f t="shared" si="21"/>
        <v>18186.392263598431</v>
      </c>
      <c r="F237" s="3">
        <f t="shared" si="22"/>
        <v>38040.713376009568</v>
      </c>
      <c r="G237" s="3">
        <f t="shared" si="23"/>
        <v>59.075076124959452</v>
      </c>
      <c r="I237" s="3">
        <v>234</v>
      </c>
      <c r="J237" s="24">
        <v>41705.82916666667</v>
      </c>
      <c r="K237" s="3">
        <v>1.6387426009999999</v>
      </c>
      <c r="L237" s="3">
        <v>64.502549462000005</v>
      </c>
      <c r="M237" s="3">
        <v>35807.717244541003</v>
      </c>
      <c r="N237" s="3">
        <v>42185.869703953002</v>
      </c>
      <c r="O237" s="3">
        <v>6.352981884E+16</v>
      </c>
      <c r="P237" s="3">
        <v>-199.26445440000001</v>
      </c>
      <c r="Q237" s="3">
        <v>3.073117388</v>
      </c>
      <c r="R237" s="3">
        <v>90.122840745000005</v>
      </c>
      <c r="S237" s="3">
        <v>-41315.501180339998</v>
      </c>
      <c r="T237" s="3">
        <v>8439.2851156500001</v>
      </c>
      <c r="U237" s="3">
        <v>1205.1916717900001</v>
      </c>
      <c r="V237" s="3">
        <v>-0.61508557100000005</v>
      </c>
      <c r="W237" s="3">
        <v>-3.010925362</v>
      </c>
      <c r="X237" s="3">
        <v>-6.9773600000000002E-3</v>
      </c>
      <c r="Y237" s="3">
        <v>2</v>
      </c>
    </row>
    <row r="238" spans="1:25" x14ac:dyDescent="0.25">
      <c r="A238" s="24">
        <f>Flight1!A238</f>
        <v>41706.062499999804</v>
      </c>
      <c r="B238" s="3">
        <f t="shared" si="18"/>
        <v>4.4337251000000001E-2</v>
      </c>
      <c r="C238" s="3">
        <f t="shared" si="19"/>
        <v>64.448086223999994</v>
      </c>
      <c r="D238" s="3">
        <f t="shared" si="20"/>
        <v>42164.001339226998</v>
      </c>
      <c r="E238" s="3">
        <f t="shared" si="21"/>
        <v>18186.53937136813</v>
      </c>
      <c r="F238" s="3">
        <f t="shared" si="22"/>
        <v>38040.133149794878</v>
      </c>
      <c r="G238" s="3">
        <f t="shared" si="23"/>
        <v>32.627808537635843</v>
      </c>
      <c r="I238" s="3">
        <v>235</v>
      </c>
      <c r="J238" s="24">
        <v>41705.829861111109</v>
      </c>
      <c r="K238" s="3">
        <v>1.6381597670000001</v>
      </c>
      <c r="L238" s="3">
        <v>64.502393253999998</v>
      </c>
      <c r="M238" s="3">
        <v>35807.708595577002</v>
      </c>
      <c r="N238" s="3">
        <v>42185.861042575998</v>
      </c>
      <c r="O238" s="3">
        <v>6.35298189E+16</v>
      </c>
      <c r="P238" s="3">
        <v>-198.26445440000001</v>
      </c>
      <c r="Q238" s="3">
        <v>3.073118016</v>
      </c>
      <c r="R238" s="3">
        <v>90.130000347000006</v>
      </c>
      <c r="S238" s="3">
        <v>-41352.010783550002</v>
      </c>
      <c r="T238" s="3">
        <v>8258.5519211600003</v>
      </c>
      <c r="U238" s="3">
        <v>1204.76290341</v>
      </c>
      <c r="V238" s="3">
        <v>-0.60191800699999998</v>
      </c>
      <c r="W238" s="3">
        <v>-3.0135850519999998</v>
      </c>
      <c r="X238" s="3">
        <v>-7.3611930000000002E-3</v>
      </c>
      <c r="Y238" s="3">
        <v>2</v>
      </c>
    </row>
    <row r="239" spans="1:25" x14ac:dyDescent="0.25">
      <c r="I239" s="3">
        <v>236</v>
      </c>
      <c r="J239" s="24">
        <v>41705.830555555556</v>
      </c>
      <c r="K239" s="3">
        <v>1.6375456370000001</v>
      </c>
      <c r="L239" s="3">
        <v>64.502237000999997</v>
      </c>
      <c r="M239" s="3">
        <v>35807.699520490998</v>
      </c>
      <c r="N239" s="3">
        <v>42185.851954414</v>
      </c>
      <c r="O239" s="3">
        <v>6.352981896E+16</v>
      </c>
      <c r="P239" s="3">
        <v>-197.26445440000001</v>
      </c>
      <c r="Q239" s="3">
        <v>3.0731186749999999</v>
      </c>
      <c r="R239" s="3">
        <v>90.137152481000001</v>
      </c>
      <c r="S239" s="3">
        <v>-41387.729996690003</v>
      </c>
      <c r="T239" s="3">
        <v>8077.6608753500004</v>
      </c>
      <c r="U239" s="3">
        <v>1204.3111129199999</v>
      </c>
      <c r="V239" s="3">
        <v>-0.58873892900000002</v>
      </c>
      <c r="W239" s="3">
        <v>-3.0161871429999998</v>
      </c>
      <c r="X239" s="3">
        <v>-7.7448869999999998E-3</v>
      </c>
      <c r="Y239" s="3">
        <v>2</v>
      </c>
    </row>
    <row r="240" spans="1:25" x14ac:dyDescent="0.25">
      <c r="I240" s="3">
        <v>237</v>
      </c>
      <c r="J240" s="24">
        <v>41705.831250000003</v>
      </c>
      <c r="K240" s="3">
        <v>1.636900223</v>
      </c>
      <c r="L240" s="3">
        <v>64.502080702000001</v>
      </c>
      <c r="M240" s="3">
        <v>35807.690019456</v>
      </c>
      <c r="N240" s="3">
        <v>42185.842439642998</v>
      </c>
      <c r="O240" s="3">
        <v>6.352981902E+16</v>
      </c>
      <c r="P240" s="3">
        <v>-196.26445440000001</v>
      </c>
      <c r="Q240" s="3">
        <v>3.0731193650000002</v>
      </c>
      <c r="R240" s="3">
        <v>90.144307198999996</v>
      </c>
      <c r="S240" s="3">
        <v>-41422.658136539998</v>
      </c>
      <c r="T240" s="3">
        <v>7896.6154355999997</v>
      </c>
      <c r="U240" s="3">
        <v>1203.83630887</v>
      </c>
      <c r="V240" s="3">
        <v>-0.57554858900000005</v>
      </c>
      <c r="W240" s="3">
        <v>-3.0187315849999998</v>
      </c>
      <c r="X240" s="3">
        <v>-8.1284329999999991E-3</v>
      </c>
      <c r="Y240" s="3">
        <v>2</v>
      </c>
    </row>
    <row r="241" spans="9:25" x14ac:dyDescent="0.25">
      <c r="I241" s="3">
        <v>238</v>
      </c>
      <c r="J241" s="24">
        <v>41705.831944444442</v>
      </c>
      <c r="K241" s="3">
        <v>1.6362235359999999</v>
      </c>
      <c r="L241" s="3">
        <v>64.501924352000003</v>
      </c>
      <c r="M241" s="3">
        <v>35807.680092654002</v>
      </c>
      <c r="N241" s="3">
        <v>42185.832498443997</v>
      </c>
      <c r="O241" s="3">
        <v>6.352981908E+16</v>
      </c>
      <c r="P241" s="3">
        <v>-195.26445440000001</v>
      </c>
      <c r="Q241" s="3">
        <v>3.0731200859999999</v>
      </c>
      <c r="R241" s="3">
        <v>90.151456539999998</v>
      </c>
      <c r="S241" s="3">
        <v>-41456.794534950001</v>
      </c>
      <c r="T241" s="3">
        <v>7715.4190622799997</v>
      </c>
      <c r="U241" s="3">
        <v>1203.3385002800001</v>
      </c>
      <c r="V241" s="3">
        <v>-0.56234724000000003</v>
      </c>
      <c r="W241" s="3">
        <v>-3.0212183289999999</v>
      </c>
      <c r="X241" s="3">
        <v>-8.5118260000000001E-3</v>
      </c>
      <c r="Y241" s="3">
        <v>2</v>
      </c>
    </row>
    <row r="242" spans="9:25" x14ac:dyDescent="0.25">
      <c r="I242" s="3">
        <v>239</v>
      </c>
      <c r="J242" s="24">
        <v>41705.832638888889</v>
      </c>
      <c r="K242" s="3">
        <v>1.63551559</v>
      </c>
      <c r="L242" s="3">
        <v>64.501767950000001</v>
      </c>
      <c r="M242" s="3">
        <v>35807.669740272002</v>
      </c>
      <c r="N242" s="3">
        <v>42185.822131007997</v>
      </c>
      <c r="O242" s="3">
        <v>6.352981914E+16</v>
      </c>
      <c r="P242" s="3">
        <v>-194.26445440000001</v>
      </c>
      <c r="Q242" s="3">
        <v>3.0731208379999999</v>
      </c>
      <c r="R242" s="3">
        <v>90.158603686999996</v>
      </c>
      <c r="S242" s="3">
        <v>-41490.138538899999</v>
      </c>
      <c r="T242" s="3">
        <v>7534.0752186199998</v>
      </c>
      <c r="U242" s="3">
        <v>1202.81769659</v>
      </c>
      <c r="V242" s="3">
        <v>-0.54913513300000005</v>
      </c>
      <c r="W242" s="3">
        <v>-3.0236473290000001</v>
      </c>
      <c r="X242" s="3">
        <v>-8.8950560000000001E-3</v>
      </c>
      <c r="Y242" s="3">
        <v>2</v>
      </c>
    </row>
    <row r="243" spans="9:25" x14ac:dyDescent="0.25">
      <c r="I243" s="3">
        <v>240</v>
      </c>
      <c r="J243" s="24">
        <v>41705.833333333336</v>
      </c>
      <c r="K243" s="3">
        <v>1.6347763980000001</v>
      </c>
      <c r="L243" s="3">
        <v>64.501611324999999</v>
      </c>
      <c r="M243" s="3">
        <v>35807.658962510002</v>
      </c>
      <c r="N243" s="3">
        <v>42185.811337534004</v>
      </c>
      <c r="O243" s="3">
        <v>6.35298192E+16</v>
      </c>
      <c r="P243" s="3">
        <v>-193.26445440000001</v>
      </c>
      <c r="Q243" s="3">
        <v>3.0731216209999999</v>
      </c>
      <c r="R243" s="3">
        <v>90.165749383999994</v>
      </c>
      <c r="S243" s="3">
        <v>-41522.689510479999</v>
      </c>
      <c r="T243" s="3">
        <v>7352.5873706599996</v>
      </c>
      <c r="U243" s="3">
        <v>1202.2739077000001</v>
      </c>
      <c r="V243" s="3">
        <v>-0.53591251900000003</v>
      </c>
      <c r="W243" s="3">
        <v>-3.0260185370000001</v>
      </c>
      <c r="X243" s="3">
        <v>-9.2781180000000001E-3</v>
      </c>
      <c r="Y243" s="3">
        <v>2</v>
      </c>
    </row>
    <row r="244" spans="9:25" x14ac:dyDescent="0.25">
      <c r="I244" s="3">
        <v>241</v>
      </c>
      <c r="J244" s="24">
        <v>41705.834027777775</v>
      </c>
      <c r="K244" s="3">
        <v>1.634005975</v>
      </c>
      <c r="L244" s="3">
        <v>64.501454808999995</v>
      </c>
      <c r="M244" s="3">
        <v>35807.647759571999</v>
      </c>
      <c r="N244" s="3">
        <v>42185.800118227002</v>
      </c>
      <c r="O244" s="3">
        <v>6.352981926E+16</v>
      </c>
      <c r="P244" s="3">
        <v>-192.26445440000001</v>
      </c>
      <c r="Q244" s="3">
        <v>3.0731224350000002</v>
      </c>
      <c r="R244" s="3">
        <v>90.172889417999997</v>
      </c>
      <c r="S244" s="3">
        <v>-41554.446826910003</v>
      </c>
      <c r="T244" s="3">
        <v>7170.9589872200004</v>
      </c>
      <c r="U244" s="3">
        <v>1201.70714393</v>
      </c>
      <c r="V244" s="3">
        <v>-0.52267965199999999</v>
      </c>
      <c r="W244" s="3">
        <v>-3.0283319080000002</v>
      </c>
      <c r="X244" s="3">
        <v>-9.6610040000000008E-3</v>
      </c>
      <c r="Y244" s="3">
        <v>2</v>
      </c>
    </row>
    <row r="245" spans="9:25" x14ac:dyDescent="0.25">
      <c r="I245" s="3">
        <v>242</v>
      </c>
      <c r="J245" s="24">
        <v>41705.834722222222</v>
      </c>
      <c r="K245" s="3">
        <v>1.633204334</v>
      </c>
      <c r="L245" s="3">
        <v>64.501298234000004</v>
      </c>
      <c r="M245" s="3">
        <v>35807.636131671999</v>
      </c>
      <c r="N245" s="3">
        <v>42185.788473303997</v>
      </c>
      <c r="O245" s="3">
        <v>6.352981932E+16</v>
      </c>
      <c r="P245" s="3">
        <v>-191.26445440000001</v>
      </c>
      <c r="Q245" s="3">
        <v>3.0731232799999999</v>
      </c>
      <c r="R245" s="3">
        <v>90.180027061999994</v>
      </c>
      <c r="S245" s="3">
        <v>-41585.409880560001</v>
      </c>
      <c r="T245" s="3">
        <v>6989.1935397899997</v>
      </c>
      <c r="U245" s="3">
        <v>1201.11741605</v>
      </c>
      <c r="V245" s="3">
        <v>-0.509436785</v>
      </c>
      <c r="W245" s="3">
        <v>-3.0305873989999998</v>
      </c>
      <c r="X245" s="3">
        <v>-1.0043705999999999E-2</v>
      </c>
      <c r="Y245" s="3">
        <v>2</v>
      </c>
    </row>
    <row r="246" spans="9:25" x14ac:dyDescent="0.25">
      <c r="I246" s="3">
        <v>243</v>
      </c>
      <c r="J246" s="24">
        <v>41705.835416666669</v>
      </c>
      <c r="K246" s="3">
        <v>1.632371491</v>
      </c>
      <c r="L246" s="3">
        <v>64.501141594000003</v>
      </c>
      <c r="M246" s="3">
        <v>35807.624079032998</v>
      </c>
      <c r="N246" s="3">
        <v>42185.776402987998</v>
      </c>
      <c r="O246" s="3">
        <v>6.352981938E+16</v>
      </c>
      <c r="P246" s="3">
        <v>-190.26445440000001</v>
      </c>
      <c r="Q246" s="3">
        <v>3.073124156</v>
      </c>
      <c r="R246" s="3">
        <v>90.187161422000003</v>
      </c>
      <c r="S246" s="3">
        <v>-41615.578078949999</v>
      </c>
      <c r="T246" s="3">
        <v>6807.2945024800001</v>
      </c>
      <c r="U246" s="3">
        <v>1200.5047352500001</v>
      </c>
      <c r="V246" s="3">
        <v>-0.49618416799999998</v>
      </c>
      <c r="W246" s="3">
        <v>-3.0327849649999998</v>
      </c>
      <c r="X246" s="3">
        <v>-1.0426217999999999E-2</v>
      </c>
      <c r="Y246" s="3">
        <v>2</v>
      </c>
    </row>
    <row r="247" spans="9:25" x14ac:dyDescent="0.25">
      <c r="I247" s="3">
        <v>244</v>
      </c>
      <c r="J247" s="24">
        <v>41705.836111111108</v>
      </c>
      <c r="K247" s="3">
        <v>1.6315074620000001</v>
      </c>
      <c r="L247" s="3">
        <v>64.500984889999998</v>
      </c>
      <c r="M247" s="3">
        <v>35807.611601883997</v>
      </c>
      <c r="N247" s="3">
        <v>42185.763907508997</v>
      </c>
      <c r="O247" s="3">
        <v>6.352981944E+16</v>
      </c>
      <c r="P247" s="3">
        <v>-189.26445440000001</v>
      </c>
      <c r="Q247" s="3">
        <v>3.073125063</v>
      </c>
      <c r="R247" s="3">
        <v>90.194291733</v>
      </c>
      <c r="S247" s="3">
        <v>-41644.950844790001</v>
      </c>
      <c r="T247" s="3">
        <v>6625.2653519699998</v>
      </c>
      <c r="U247" s="3">
        <v>1199.8691131800001</v>
      </c>
      <c r="V247" s="3">
        <v>-0.48292205599999999</v>
      </c>
      <c r="W247" s="3">
        <v>-3.0349245649999999</v>
      </c>
      <c r="X247" s="3">
        <v>-1.0808531E-2</v>
      </c>
      <c r="Y247" s="3">
        <v>2</v>
      </c>
    </row>
    <row r="248" spans="9:25" x14ac:dyDescent="0.25">
      <c r="I248" s="3">
        <v>245</v>
      </c>
      <c r="J248" s="24">
        <v>41705.836805555555</v>
      </c>
      <c r="K248" s="3">
        <v>1.630612263</v>
      </c>
      <c r="L248" s="3">
        <v>64.500828116999998</v>
      </c>
      <c r="M248" s="3">
        <v>35807.598700463997</v>
      </c>
      <c r="N248" s="3">
        <v>42185.750987107996</v>
      </c>
      <c r="O248" s="3">
        <v>6.35298195E+16</v>
      </c>
      <c r="P248" s="3">
        <v>-188.26445440000001</v>
      </c>
      <c r="Q248" s="3">
        <v>3.0731259999999998</v>
      </c>
      <c r="R248" s="3">
        <v>90.201418183000001</v>
      </c>
      <c r="S248" s="3">
        <v>-41673.527615940002</v>
      </c>
      <c r="T248" s="3">
        <v>6443.1095674199996</v>
      </c>
      <c r="U248" s="3">
        <v>1199.21056191</v>
      </c>
      <c r="V248" s="3">
        <v>-0.46965070199999998</v>
      </c>
      <c r="W248" s="3">
        <v>-3.037006157</v>
      </c>
      <c r="X248" s="3">
        <v>-1.119064E-2</v>
      </c>
      <c r="Y248" s="3">
        <v>2</v>
      </c>
    </row>
    <row r="249" spans="9:25" x14ac:dyDescent="0.25">
      <c r="I249" s="3">
        <v>246</v>
      </c>
      <c r="J249" s="24">
        <v>41705.837500000001</v>
      </c>
      <c r="K249" s="3">
        <v>1.6296859109999999</v>
      </c>
      <c r="L249" s="3">
        <v>64.500671272000005</v>
      </c>
      <c r="M249" s="3">
        <v>35807.585375018003</v>
      </c>
      <c r="N249" s="3">
        <v>42185.737642032</v>
      </c>
      <c r="O249" s="3">
        <v>6.352981956E+16</v>
      </c>
      <c r="P249" s="3">
        <v>-187.26445440000001</v>
      </c>
      <c r="Q249" s="3">
        <v>3.073126969</v>
      </c>
      <c r="R249" s="3">
        <v>90.208542661999999</v>
      </c>
      <c r="S249" s="3">
        <v>-41701.307845460004</v>
      </c>
      <c r="T249" s="3">
        <v>6260.8306304099997</v>
      </c>
      <c r="U249" s="3">
        <v>1198.5290939700001</v>
      </c>
      <c r="V249" s="3">
        <v>-0.456370359</v>
      </c>
      <c r="W249" s="3">
        <v>-3.0390297030000002</v>
      </c>
      <c r="X249" s="3">
        <v>-1.1572535E-2</v>
      </c>
      <c r="Y249" s="3">
        <v>2</v>
      </c>
    </row>
    <row r="250" spans="9:25" x14ac:dyDescent="0.25">
      <c r="I250" s="3">
        <v>247</v>
      </c>
      <c r="J250" s="24">
        <v>41705.838194444441</v>
      </c>
      <c r="K250" s="3">
        <v>1.628728424</v>
      </c>
      <c r="L250" s="3">
        <v>64.500514355000007</v>
      </c>
      <c r="M250" s="3">
        <v>35807.571625801997</v>
      </c>
      <c r="N250" s="3">
        <v>42185.723872538001</v>
      </c>
      <c r="O250" s="3">
        <v>6.352981962E+16</v>
      </c>
      <c r="P250" s="3">
        <v>-186.26445440000001</v>
      </c>
      <c r="Q250" s="3">
        <v>3.0731279680000001</v>
      </c>
      <c r="R250" s="3">
        <v>90.215660645</v>
      </c>
      <c r="S250" s="3">
        <v>-41728.291001630001</v>
      </c>
      <c r="T250" s="3">
        <v>6078.4320248699996</v>
      </c>
      <c r="U250" s="3">
        <v>1197.8247223000001</v>
      </c>
      <c r="V250" s="3">
        <v>-0.44308128000000002</v>
      </c>
      <c r="W250" s="3">
        <v>-3.0409951629999998</v>
      </c>
      <c r="X250" s="3">
        <v>-1.195421E-2</v>
      </c>
      <c r="Y250" s="3">
        <v>2</v>
      </c>
    </row>
    <row r="251" spans="9:25" x14ac:dyDescent="0.25">
      <c r="I251" s="3">
        <v>248</v>
      </c>
      <c r="J251" s="24">
        <v>41705.838888888888</v>
      </c>
      <c r="K251" s="3">
        <v>1.6277398199999999</v>
      </c>
      <c r="L251" s="3">
        <v>64.500357192999999</v>
      </c>
      <c r="M251" s="3">
        <v>35807.557453078</v>
      </c>
      <c r="N251" s="3">
        <v>42185.709678888001</v>
      </c>
      <c r="O251" s="3">
        <v>6.352981968E+16</v>
      </c>
      <c r="P251" s="3">
        <v>-185.26445440000001</v>
      </c>
      <c r="Q251" s="3">
        <v>3.0731289980000001</v>
      </c>
      <c r="R251" s="3">
        <v>90.222777667000003</v>
      </c>
      <c r="S251" s="3">
        <v>-41754.47656789</v>
      </c>
      <c r="T251" s="3">
        <v>5895.9172370400001</v>
      </c>
      <c r="U251" s="3">
        <v>1197.0974603</v>
      </c>
      <c r="V251" s="3">
        <v>-0.42978371799999998</v>
      </c>
      <c r="W251" s="3">
        <v>-3.0429024999999998</v>
      </c>
      <c r="X251" s="3">
        <v>-1.2335659000000001E-2</v>
      </c>
      <c r="Y251" s="3">
        <v>2</v>
      </c>
    </row>
    <row r="252" spans="9:25" x14ac:dyDescent="0.25">
      <c r="I252" s="3">
        <v>249</v>
      </c>
      <c r="J252" s="24">
        <v>41705.839583333334</v>
      </c>
      <c r="K252" s="3">
        <v>1.6267201179999999</v>
      </c>
      <c r="L252" s="3">
        <v>64.500200120000002</v>
      </c>
      <c r="M252" s="3">
        <v>35807.542857116001</v>
      </c>
      <c r="N252" s="3">
        <v>42185.695061357001</v>
      </c>
      <c r="O252" s="3">
        <v>6.352981974E+16</v>
      </c>
      <c r="P252" s="3">
        <v>-184.26445440000001</v>
      </c>
      <c r="Q252" s="3">
        <v>3.0731300589999999</v>
      </c>
      <c r="R252" s="3">
        <v>90.229887169999998</v>
      </c>
      <c r="S252" s="3">
        <v>-41779.864042959998</v>
      </c>
      <c r="T252" s="3">
        <v>5713.2897553800003</v>
      </c>
      <c r="U252" s="3">
        <v>1196.3473217999999</v>
      </c>
      <c r="V252" s="3">
        <v>-0.41647792900000002</v>
      </c>
      <c r="W252" s="3">
        <v>-3.0447516769999998</v>
      </c>
      <c r="X252" s="3">
        <v>-1.2716872000000001E-2</v>
      </c>
      <c r="Y252" s="3">
        <v>2</v>
      </c>
    </row>
    <row r="253" spans="9:25" x14ac:dyDescent="0.25">
      <c r="I253" s="3">
        <v>250</v>
      </c>
      <c r="J253" s="24">
        <v>41705.840277777781</v>
      </c>
      <c r="K253" s="3">
        <v>1.6256693369999999</v>
      </c>
      <c r="L253" s="3">
        <v>64.500042965999995</v>
      </c>
      <c r="M253" s="3">
        <v>35807.527838196002</v>
      </c>
      <c r="N253" s="3">
        <v>42185.680020223997</v>
      </c>
      <c r="O253" s="3">
        <v>6.35298198E+16</v>
      </c>
      <c r="P253" s="3">
        <v>-183.26445440000001</v>
      </c>
      <c r="Q253" s="3">
        <v>3.07313115</v>
      </c>
      <c r="R253" s="3">
        <v>90.236994041000003</v>
      </c>
      <c r="S253" s="3">
        <v>-41804.452940750001</v>
      </c>
      <c r="T253" s="3">
        <v>5530.5530704800003</v>
      </c>
      <c r="U253" s="3">
        <v>1195.57432105</v>
      </c>
      <c r="V253" s="3">
        <v>-0.40316416500000002</v>
      </c>
      <c r="W253" s="3">
        <v>-3.046542659</v>
      </c>
      <c r="X253" s="3">
        <v>-1.3097844000000001E-2</v>
      </c>
      <c r="Y253" s="3">
        <v>2</v>
      </c>
    </row>
    <row r="254" spans="9:25" x14ac:dyDescent="0.25">
      <c r="I254" s="3">
        <v>251</v>
      </c>
      <c r="J254" s="24">
        <v>41705.84097222222</v>
      </c>
      <c r="K254" s="3">
        <v>1.624587497</v>
      </c>
      <c r="L254" s="3">
        <v>64.499885728999999</v>
      </c>
      <c r="M254" s="3">
        <v>35807.512396603997</v>
      </c>
      <c r="N254" s="3">
        <v>42185.664555777003</v>
      </c>
      <c r="O254" s="3">
        <v>6.352981986E+16</v>
      </c>
      <c r="P254" s="3">
        <v>-182.26445440000001</v>
      </c>
      <c r="Q254" s="3">
        <v>3.0731322730000001</v>
      </c>
      <c r="R254" s="3">
        <v>90.244096784000007</v>
      </c>
      <c r="S254" s="3">
        <v>-41828.242790420001</v>
      </c>
      <c r="T254" s="3">
        <v>5347.7106750700004</v>
      </c>
      <c r="U254" s="3">
        <v>1194.77847275</v>
      </c>
      <c r="V254" s="3">
        <v>-0.38984268</v>
      </c>
      <c r="W254" s="3">
        <v>-3.0482754110000001</v>
      </c>
      <c r="X254" s="3">
        <v>-1.3478567E-2</v>
      </c>
      <c r="Y254" s="3">
        <v>2</v>
      </c>
    </row>
    <row r="255" spans="9:25" x14ac:dyDescent="0.25">
      <c r="I255" s="3">
        <v>252</v>
      </c>
      <c r="J255" s="24">
        <v>41705.841666666667</v>
      </c>
      <c r="K255" s="3">
        <v>1.6234746179999999</v>
      </c>
      <c r="L255" s="3">
        <v>64.499728404999999</v>
      </c>
      <c r="M255" s="3">
        <v>35807.496532636003</v>
      </c>
      <c r="N255" s="3">
        <v>42185.648668314003</v>
      </c>
      <c r="O255" s="3">
        <v>6.352981992E+16</v>
      </c>
      <c r="P255" s="3">
        <v>-181.26445440000001</v>
      </c>
      <c r="Q255" s="3">
        <v>3.0731334260000001</v>
      </c>
      <c r="R255" s="3">
        <v>90.251192419000006</v>
      </c>
      <c r="S255" s="3">
        <v>-41851.233136379997</v>
      </c>
      <c r="T255" s="3">
        <v>5164.76606386</v>
      </c>
      <c r="U255" s="3">
        <v>1193.95979205</v>
      </c>
      <c r="V255" s="3">
        <v>-0.37651372900000002</v>
      </c>
      <c r="W255" s="3">
        <v>-3.0499499000000001</v>
      </c>
      <c r="X255" s="3">
        <v>-1.3859033999999999E-2</v>
      </c>
      <c r="Y255" s="3">
        <v>2</v>
      </c>
    </row>
    <row r="256" spans="9:25" x14ac:dyDescent="0.25">
      <c r="I256" s="3">
        <v>253</v>
      </c>
      <c r="J256" s="24">
        <v>41705.842361111114</v>
      </c>
      <c r="K256" s="3">
        <v>1.6223307229999999</v>
      </c>
      <c r="L256" s="3">
        <v>64.499570993000006</v>
      </c>
      <c r="M256" s="3">
        <v>35807.480246594001</v>
      </c>
      <c r="N256" s="3">
        <v>42185.632358139999</v>
      </c>
      <c r="O256" s="3">
        <v>6.352981998E+16</v>
      </c>
      <c r="P256" s="3">
        <v>-180.26445440000001</v>
      </c>
      <c r="Q256" s="3">
        <v>3.0731346099999999</v>
      </c>
      <c r="R256" s="3">
        <v>90.258286225000006</v>
      </c>
      <c r="S256" s="3">
        <v>-41873.423538290001</v>
      </c>
      <c r="T256" s="3">
        <v>4981.7227335300004</v>
      </c>
      <c r="U256" s="3">
        <v>1193.1182945099999</v>
      </c>
      <c r="V256" s="3">
        <v>-0.36317756699999998</v>
      </c>
      <c r="W256" s="3">
        <v>-3.0515660950000001</v>
      </c>
      <c r="X256" s="3">
        <v>-1.4239237E-2</v>
      </c>
      <c r="Y256" s="3">
        <v>2</v>
      </c>
    </row>
    <row r="257" spans="9:25" x14ac:dyDescent="0.25">
      <c r="I257" s="3">
        <v>254</v>
      </c>
      <c r="J257" s="24">
        <v>41705.843055555553</v>
      </c>
      <c r="K257" s="3">
        <v>1.6211558319999999</v>
      </c>
      <c r="L257" s="3">
        <v>64.499413489000005</v>
      </c>
      <c r="M257" s="3">
        <v>35807.463538789998</v>
      </c>
      <c r="N257" s="3">
        <v>42185.615625566999</v>
      </c>
      <c r="O257" s="3">
        <v>6.352982004E+16</v>
      </c>
      <c r="P257" s="3">
        <v>-179.26445440000001</v>
      </c>
      <c r="Q257" s="3">
        <v>3.073135825</v>
      </c>
      <c r="R257" s="3">
        <v>90.265372251000002</v>
      </c>
      <c r="S257" s="3">
        <v>-41894.813571090002</v>
      </c>
      <c r="T257" s="3">
        <v>4798.5841826799997</v>
      </c>
      <c r="U257" s="3">
        <v>1192.2539961499999</v>
      </c>
      <c r="V257" s="3">
        <v>-0.34983444600000002</v>
      </c>
      <c r="W257" s="3">
        <v>-3.053123963</v>
      </c>
      <c r="X257" s="3">
        <v>-1.4619169E-2</v>
      </c>
      <c r="Y257" s="3">
        <v>2</v>
      </c>
    </row>
    <row r="258" spans="9:25" x14ac:dyDescent="0.25">
      <c r="I258" s="3">
        <v>255</v>
      </c>
      <c r="J258" s="24">
        <v>41705.84375</v>
      </c>
      <c r="K258" s="3">
        <v>1.6199499669999999</v>
      </c>
      <c r="L258" s="3">
        <v>64.499255891999994</v>
      </c>
      <c r="M258" s="3">
        <v>35807.446409543001</v>
      </c>
      <c r="N258" s="3">
        <v>42185.598470915997</v>
      </c>
      <c r="O258" s="3">
        <v>6.35298201E+16</v>
      </c>
      <c r="P258" s="3">
        <v>-178.26445440000001</v>
      </c>
      <c r="Q258" s="3">
        <v>3.07313707</v>
      </c>
      <c r="R258" s="3">
        <v>90.272457759000005</v>
      </c>
      <c r="S258" s="3">
        <v>-41915.402824980003</v>
      </c>
      <c r="T258" s="3">
        <v>4615.3539117</v>
      </c>
      <c r="U258" s="3">
        <v>1191.36691339</v>
      </c>
      <c r="V258" s="3">
        <v>-0.33648462400000001</v>
      </c>
      <c r="W258" s="3">
        <v>-3.0546234769999998</v>
      </c>
      <c r="X258" s="3">
        <v>-1.4998823E-2</v>
      </c>
      <c r="Y258" s="3">
        <v>2</v>
      </c>
    </row>
    <row r="259" spans="9:25" x14ac:dyDescent="0.25">
      <c r="I259" s="3">
        <v>256</v>
      </c>
      <c r="J259" s="24">
        <v>41705.844444444447</v>
      </c>
      <c r="K259" s="3">
        <v>1.6187131530000001</v>
      </c>
      <c r="L259" s="3">
        <v>64.499098199000002</v>
      </c>
      <c r="M259" s="3">
        <v>35807.42885918</v>
      </c>
      <c r="N259" s="3">
        <v>42185.580894518003</v>
      </c>
      <c r="O259" s="3">
        <v>6.352982016E+16</v>
      </c>
      <c r="P259" s="3">
        <v>-177.26445440000001</v>
      </c>
      <c r="Q259" s="3">
        <v>3.0731383459999999</v>
      </c>
      <c r="R259" s="3">
        <v>90.279535562000007</v>
      </c>
      <c r="S259" s="3">
        <v>-41935.190905449999</v>
      </c>
      <c r="T259" s="3">
        <v>4432.0354227600001</v>
      </c>
      <c r="U259" s="3">
        <v>1190.4570631300001</v>
      </c>
      <c r="V259" s="3">
        <v>-0.32312835299999998</v>
      </c>
      <c r="W259" s="3">
        <v>-3.056064605</v>
      </c>
      <c r="X259" s="3">
        <v>-1.5378190999999999E-2</v>
      </c>
      <c r="Y259" s="3">
        <v>2</v>
      </c>
    </row>
    <row r="260" spans="9:25" x14ac:dyDescent="0.25">
      <c r="I260" s="3">
        <v>257</v>
      </c>
      <c r="J260" s="24">
        <v>41705.845138888886</v>
      </c>
      <c r="K260" s="3">
        <v>1.6174454119999999</v>
      </c>
      <c r="L260" s="3">
        <v>64.498940407000006</v>
      </c>
      <c r="M260" s="3">
        <v>35807.410888036997</v>
      </c>
      <c r="N260" s="3">
        <v>42185.562896709002</v>
      </c>
      <c r="O260" s="3">
        <v>6.352982022E+16</v>
      </c>
      <c r="P260" s="3">
        <v>-176.26445440000001</v>
      </c>
      <c r="Q260" s="3">
        <v>3.0731396520000001</v>
      </c>
      <c r="R260" s="3">
        <v>90.286606993000007</v>
      </c>
      <c r="S260" s="3">
        <v>-41954.177433260003</v>
      </c>
      <c r="T260" s="3">
        <v>4248.6322197</v>
      </c>
      <c r="U260" s="3">
        <v>1189.52446267</v>
      </c>
      <c r="V260" s="3">
        <v>-0.30976588900000002</v>
      </c>
      <c r="W260" s="3">
        <v>-3.0574473219999998</v>
      </c>
      <c r="X260" s="3">
        <v>-1.5757266999999998E-2</v>
      </c>
      <c r="Y260" s="3">
        <v>2</v>
      </c>
    </row>
    <row r="261" spans="9:25" x14ac:dyDescent="0.25">
      <c r="I261" s="3">
        <v>258</v>
      </c>
      <c r="J261" s="24">
        <v>41705.845833333333</v>
      </c>
      <c r="K261" s="3">
        <v>1.6161467679999999</v>
      </c>
      <c r="L261" s="3">
        <v>64.498782515000002</v>
      </c>
      <c r="M261" s="3">
        <v>35807.392496458</v>
      </c>
      <c r="N261" s="3">
        <v>42185.544477834999</v>
      </c>
      <c r="O261" s="3">
        <v>6.352982028E+16</v>
      </c>
      <c r="P261" s="3">
        <v>-175.26445440000001</v>
      </c>
      <c r="Q261" s="3">
        <v>3.0731409890000001</v>
      </c>
      <c r="R261" s="3">
        <v>90.293675816999993</v>
      </c>
      <c r="S261" s="3">
        <v>-41972.362044490001</v>
      </c>
      <c r="T261" s="3">
        <v>4065.14780802</v>
      </c>
      <c r="U261" s="3">
        <v>1188.56912975</v>
      </c>
      <c r="V261" s="3">
        <v>-0.29639748700000002</v>
      </c>
      <c r="W261" s="3">
        <v>-3.0587716</v>
      </c>
      <c r="X261" s="3">
        <v>-1.6136043999999999E-2</v>
      </c>
      <c r="Y261" s="3">
        <v>2</v>
      </c>
    </row>
    <row r="262" spans="9:25" x14ac:dyDescent="0.25">
      <c r="I262" s="3">
        <v>259</v>
      </c>
      <c r="J262" s="24">
        <v>41705.84652777778</v>
      </c>
      <c r="K262" s="3">
        <v>1.6148172460000001</v>
      </c>
      <c r="L262" s="3">
        <v>64.498624519000003</v>
      </c>
      <c r="M262" s="3">
        <v>35807.373684792998</v>
      </c>
      <c r="N262" s="3">
        <v>42185.525638250001</v>
      </c>
      <c r="O262" s="3">
        <v>6.352982034E+16</v>
      </c>
      <c r="P262" s="3">
        <v>-174.26445440000001</v>
      </c>
      <c r="Q262" s="3">
        <v>3.073142357</v>
      </c>
      <c r="R262" s="3">
        <v>90.300732414999999</v>
      </c>
      <c r="S262" s="3">
        <v>-41989.744390510001</v>
      </c>
      <c r="T262" s="3">
        <v>3881.5856947399998</v>
      </c>
      <c r="U262" s="3">
        <v>1187.5910825599999</v>
      </c>
      <c r="V262" s="3">
        <v>-0.28302340199999998</v>
      </c>
      <c r="W262" s="3">
        <v>-3.060037414</v>
      </c>
      <c r="X262" s="3">
        <v>-1.6514513000000001E-2</v>
      </c>
      <c r="Y262" s="3">
        <v>2</v>
      </c>
    </row>
    <row r="263" spans="9:25" x14ac:dyDescent="0.25">
      <c r="I263" s="3">
        <v>260</v>
      </c>
      <c r="J263" s="24">
        <v>41705.847222222219</v>
      </c>
      <c r="K263" s="3">
        <v>1.613456872</v>
      </c>
      <c r="L263" s="3">
        <v>64.498466418000007</v>
      </c>
      <c r="M263" s="3">
        <v>35807.354453403001</v>
      </c>
      <c r="N263" s="3">
        <v>42185.506378315004</v>
      </c>
      <c r="O263" s="3">
        <v>6.35298204E+16</v>
      </c>
      <c r="P263" s="3">
        <v>-173.26445440000001</v>
      </c>
      <c r="Q263" s="3">
        <v>3.0731437549999998</v>
      </c>
      <c r="R263" s="3">
        <v>90.307791316000007</v>
      </c>
      <c r="S263" s="3">
        <v>-42006.324138000004</v>
      </c>
      <c r="T263" s="3">
        <v>3697.9493884100002</v>
      </c>
      <c r="U263" s="3">
        <v>1186.5903397100001</v>
      </c>
      <c r="V263" s="3">
        <v>-0.26964388900000003</v>
      </c>
      <c r="W263" s="3">
        <v>-3.0612447390000002</v>
      </c>
      <c r="X263" s="3">
        <v>-1.6892668E-2</v>
      </c>
      <c r="Y263" s="3">
        <v>2</v>
      </c>
    </row>
    <row r="264" spans="9:25" x14ac:dyDescent="0.25">
      <c r="I264" s="3">
        <v>261</v>
      </c>
      <c r="J264" s="24">
        <v>41705.847916666666</v>
      </c>
      <c r="K264" s="3">
        <v>1.6120656710000001</v>
      </c>
      <c r="L264" s="3">
        <v>64.498308209000001</v>
      </c>
      <c r="M264" s="3">
        <v>35807.334802655001</v>
      </c>
      <c r="N264" s="3">
        <v>42185.486698399996</v>
      </c>
      <c r="O264" s="3">
        <v>6.352982046E+16</v>
      </c>
      <c r="P264" s="3">
        <v>-172.26445440000001</v>
      </c>
      <c r="Q264" s="3">
        <v>3.0731451839999999</v>
      </c>
      <c r="R264" s="3">
        <v>90.314838878000003</v>
      </c>
      <c r="S264" s="3">
        <v>-42022.100968960003</v>
      </c>
      <c r="T264" s="3">
        <v>3514.2423989700001</v>
      </c>
      <c r="U264" s="3">
        <v>1185.5669202500001</v>
      </c>
      <c r="V264" s="3">
        <v>-0.25625920400000002</v>
      </c>
      <c r="W264" s="3">
        <v>-3.0623935530000002</v>
      </c>
      <c r="X264" s="3">
        <v>-1.7270501000000001E-2</v>
      </c>
      <c r="Y264" s="3">
        <v>2</v>
      </c>
    </row>
    <row r="265" spans="9:25" x14ac:dyDescent="0.25">
      <c r="I265" s="3">
        <v>262</v>
      </c>
      <c r="J265" s="24">
        <v>41705.848611111112</v>
      </c>
      <c r="K265" s="3">
        <v>1.61064367</v>
      </c>
      <c r="L265" s="3">
        <v>64.498149889000004</v>
      </c>
      <c r="M265" s="3">
        <v>35807.314732924999</v>
      </c>
      <c r="N265" s="3">
        <v>42185.466598883999</v>
      </c>
      <c r="O265" s="3">
        <v>6.352982052E+16</v>
      </c>
      <c r="P265" s="3">
        <v>-171.26445440000001</v>
      </c>
      <c r="Q265" s="3">
        <v>3.0731466439999999</v>
      </c>
      <c r="R265" s="3">
        <v>90.321878623999993</v>
      </c>
      <c r="S265" s="3">
        <v>-42037.074580710003</v>
      </c>
      <c r="T265" s="3">
        <v>3330.4682377399999</v>
      </c>
      <c r="U265" s="3">
        <v>1184.5208436400001</v>
      </c>
      <c r="V265" s="3">
        <v>-0.24286960199999999</v>
      </c>
      <c r="W265" s="3">
        <v>-3.0634838329999998</v>
      </c>
      <c r="X265" s="3">
        <v>-1.7648006000000001E-2</v>
      </c>
      <c r="Y265" s="3">
        <v>2</v>
      </c>
    </row>
    <row r="266" spans="9:25" x14ac:dyDescent="0.25">
      <c r="I266" s="3">
        <v>263</v>
      </c>
      <c r="J266" s="24">
        <v>41705.849305555559</v>
      </c>
      <c r="K266" s="3">
        <v>1.609190895</v>
      </c>
      <c r="L266" s="3">
        <v>64.497991288999998</v>
      </c>
      <c r="M266" s="3">
        <v>35807.294244596997</v>
      </c>
      <c r="N266" s="3">
        <v>42185.446080150999</v>
      </c>
      <c r="O266" s="3">
        <v>6.352982058E+16</v>
      </c>
      <c r="P266" s="3">
        <v>-170.26445440000001</v>
      </c>
      <c r="Q266" s="3">
        <v>3.0731481330000001</v>
      </c>
      <c r="R266" s="3">
        <v>90.328919816999999</v>
      </c>
      <c r="S266" s="3">
        <v>-42051.244685910002</v>
      </c>
      <c r="T266" s="3">
        <v>3146.63041733</v>
      </c>
      <c r="U266" s="3">
        <v>1183.45212982</v>
      </c>
      <c r="V266" s="3">
        <v>-0.229475338</v>
      </c>
      <c r="W266" s="3">
        <v>-3.0645155590000002</v>
      </c>
      <c r="X266" s="3">
        <v>-1.8025175000000001E-2</v>
      </c>
      <c r="Y266" s="3">
        <v>2</v>
      </c>
    </row>
    <row r="267" spans="9:25" x14ac:dyDescent="0.25">
      <c r="I267" s="3">
        <v>264</v>
      </c>
      <c r="J267" s="24">
        <v>41705.85</v>
      </c>
      <c r="K267" s="3">
        <v>1.6077073749999999</v>
      </c>
      <c r="L267" s="3">
        <v>64.497832743000004</v>
      </c>
      <c r="M267" s="3">
        <v>35807.273338061997</v>
      </c>
      <c r="N267" s="3">
        <v>42185.425142597</v>
      </c>
      <c r="O267" s="3">
        <v>6.352982064E+16</v>
      </c>
      <c r="P267" s="3">
        <v>-169.26445440000001</v>
      </c>
      <c r="Q267" s="3">
        <v>3.0731496539999998</v>
      </c>
      <c r="R267" s="3">
        <v>90.335949772000006</v>
      </c>
      <c r="S267" s="3">
        <v>-42064.611012529997</v>
      </c>
      <c r="T267" s="3">
        <v>2962.7324515800001</v>
      </c>
      <c r="U267" s="3">
        <v>1182.3607990999999</v>
      </c>
      <c r="V267" s="3">
        <v>-0.216076668</v>
      </c>
      <c r="W267" s="3">
        <v>-3.0654887099999999</v>
      </c>
      <c r="X267" s="3">
        <v>-1.8402001000000001E-2</v>
      </c>
      <c r="Y267" s="3">
        <v>1</v>
      </c>
    </row>
    <row r="268" spans="9:25" x14ac:dyDescent="0.25">
      <c r="I268" s="3">
        <v>265</v>
      </c>
      <c r="J268" s="24">
        <v>41705.850694444445</v>
      </c>
      <c r="K268" s="3">
        <v>1.606193137</v>
      </c>
      <c r="L268" s="3">
        <v>64.497674079000006</v>
      </c>
      <c r="M268" s="3">
        <v>35807.252013719997</v>
      </c>
      <c r="N268" s="3">
        <v>42185.403786622999</v>
      </c>
      <c r="O268" s="3">
        <v>6.35298207E+16</v>
      </c>
      <c r="P268" s="3">
        <v>-168.26445440000001</v>
      </c>
      <c r="Q268" s="3">
        <v>3.0731512040000002</v>
      </c>
      <c r="R268" s="3">
        <v>90.342976031000006</v>
      </c>
      <c r="S268" s="3">
        <v>-42077.173303900003</v>
      </c>
      <c r="T268" s="3">
        <v>2778.77785546</v>
      </c>
      <c r="U268" s="3">
        <v>1181.2468722799999</v>
      </c>
      <c r="V268" s="3">
        <v>-0.20267384799999999</v>
      </c>
      <c r="W268" s="3">
        <v>-3.0664032680000002</v>
      </c>
      <c r="X268" s="3">
        <v>-1.8778476999999998E-2</v>
      </c>
      <c r="Y268" s="3">
        <v>1</v>
      </c>
    </row>
    <row r="269" spans="9:25" x14ac:dyDescent="0.25">
      <c r="I269" s="3">
        <v>266</v>
      </c>
      <c r="J269" s="24">
        <v>41705.851388888892</v>
      </c>
      <c r="K269" s="3">
        <v>1.604648211</v>
      </c>
      <c r="L269" s="3">
        <v>64.497515297000007</v>
      </c>
      <c r="M269" s="3">
        <v>35807.230271979002</v>
      </c>
      <c r="N269" s="3">
        <v>42185.382012640002</v>
      </c>
      <c r="O269" s="3">
        <v>6.352982076E+16</v>
      </c>
      <c r="P269" s="3">
        <v>-167.26445440000001</v>
      </c>
      <c r="Q269" s="3">
        <v>3.073152785</v>
      </c>
      <c r="R269" s="3">
        <v>90.349994163999995</v>
      </c>
      <c r="S269" s="3">
        <v>-42088.931318679999</v>
      </c>
      <c r="T269" s="3">
        <v>2594.7701450700001</v>
      </c>
      <c r="U269" s="3">
        <v>1180.1103705600001</v>
      </c>
      <c r="V269" s="3">
        <v>-0.189267134</v>
      </c>
      <c r="W269" s="3">
        <v>-3.067259215</v>
      </c>
      <c r="X269" s="3">
        <v>-1.9154595E-2</v>
      </c>
      <c r="Y269" s="3">
        <v>1</v>
      </c>
    </row>
    <row r="270" spans="9:25" x14ac:dyDescent="0.25">
      <c r="I270" s="3">
        <v>267</v>
      </c>
      <c r="J270" s="24">
        <v>41705.852083333331</v>
      </c>
      <c r="K270" s="3">
        <v>1.603072625</v>
      </c>
      <c r="L270" s="3">
        <v>64.497356393000004</v>
      </c>
      <c r="M270" s="3">
        <v>35807.208113255001</v>
      </c>
      <c r="N270" s="3">
        <v>42185.359821065998</v>
      </c>
      <c r="O270" s="3">
        <v>6.352982082E+16</v>
      </c>
      <c r="P270" s="3">
        <v>-166.26445440000001</v>
      </c>
      <c r="Q270" s="3">
        <v>3.0731543970000001</v>
      </c>
      <c r="R270" s="3">
        <v>90.357002698000002</v>
      </c>
      <c r="S270" s="3">
        <v>-42099.884830889998</v>
      </c>
      <c r="T270" s="3">
        <v>2410.7128375100001</v>
      </c>
      <c r="U270" s="3">
        <v>1178.95131558</v>
      </c>
      <c r="V270" s="3">
        <v>-0.17585678099999999</v>
      </c>
      <c r="W270" s="3">
        <v>-3.0680565350000002</v>
      </c>
      <c r="X270" s="3">
        <v>-1.9530347999999999E-2</v>
      </c>
      <c r="Y270" s="3">
        <v>0</v>
      </c>
    </row>
    <row r="271" spans="9:25" x14ac:dyDescent="0.25">
      <c r="I271" s="3">
        <v>268</v>
      </c>
      <c r="J271" s="24">
        <v>41705.852777777778</v>
      </c>
      <c r="K271" s="3">
        <v>1.6014664110000001</v>
      </c>
      <c r="L271" s="3">
        <v>64.497197365000005</v>
      </c>
      <c r="M271" s="3">
        <v>35807.185537971003</v>
      </c>
      <c r="N271" s="3">
        <v>42185.337212325998</v>
      </c>
      <c r="O271" s="3">
        <v>6.352982088E+16</v>
      </c>
      <c r="P271" s="3">
        <v>-165.26445440000001</v>
      </c>
      <c r="Q271" s="3">
        <v>3.073156038</v>
      </c>
      <c r="R271" s="3">
        <v>90.364009050000007</v>
      </c>
      <c r="S271" s="3">
        <v>-42110.03362989</v>
      </c>
      <c r="T271" s="3">
        <v>2226.6094508299998</v>
      </c>
      <c r="U271" s="3">
        <v>1177.7697293900001</v>
      </c>
      <c r="V271" s="3">
        <v>-0.16244304600000001</v>
      </c>
      <c r="W271" s="3">
        <v>-3.0687952119999999</v>
      </c>
      <c r="X271" s="3">
        <v>-1.990573E-2</v>
      </c>
      <c r="Y271" s="3">
        <v>0</v>
      </c>
    </row>
    <row r="272" spans="9:25" x14ac:dyDescent="0.25">
      <c r="I272" s="3">
        <v>269</v>
      </c>
      <c r="J272" s="24">
        <v>41705.853472222225</v>
      </c>
      <c r="K272" s="3">
        <v>1.599829597</v>
      </c>
      <c r="L272" s="3">
        <v>64.497038212000007</v>
      </c>
      <c r="M272" s="3">
        <v>35807.162546560001</v>
      </c>
      <c r="N272" s="3">
        <v>42185.314186855998</v>
      </c>
      <c r="O272" s="3">
        <v>6.352982094E+16</v>
      </c>
      <c r="P272" s="3">
        <v>-164.26445440000001</v>
      </c>
      <c r="Q272" s="3">
        <v>3.0731577099999998</v>
      </c>
      <c r="R272" s="3">
        <v>90.371007122999998</v>
      </c>
      <c r="S272" s="3">
        <v>-42119.377520410002</v>
      </c>
      <c r="T272" s="3">
        <v>2042.46350401</v>
      </c>
      <c r="U272" s="3">
        <v>1176.5656345100001</v>
      </c>
      <c r="V272" s="3">
        <v>-0.14902618300000001</v>
      </c>
      <c r="W272" s="3">
        <v>-3.0694752319999998</v>
      </c>
      <c r="X272" s="3">
        <v>-2.0280731999999999E-2</v>
      </c>
      <c r="Y272" s="3">
        <v>0</v>
      </c>
    </row>
    <row r="273" spans="9:25" x14ac:dyDescent="0.25">
      <c r="I273" s="3">
        <v>270</v>
      </c>
      <c r="J273" s="24">
        <v>41705.854166666664</v>
      </c>
      <c r="K273" s="3">
        <v>1.598162216</v>
      </c>
      <c r="L273" s="3">
        <v>64.496878930999998</v>
      </c>
      <c r="M273" s="3">
        <v>35807.139139460996</v>
      </c>
      <c r="N273" s="3">
        <v>42185.290745097998</v>
      </c>
      <c r="O273" s="3">
        <v>6.3529821E+16</v>
      </c>
      <c r="P273" s="3">
        <v>-163.26445440000001</v>
      </c>
      <c r="Q273" s="3">
        <v>3.0731594119999999</v>
      </c>
      <c r="R273" s="3">
        <v>90.377996229000004</v>
      </c>
      <c r="S273" s="3">
        <v>-42127.91632253</v>
      </c>
      <c r="T273" s="3">
        <v>1858.27851676</v>
      </c>
      <c r="U273" s="3">
        <v>1175.33905385</v>
      </c>
      <c r="V273" s="3">
        <v>-0.13560644999999999</v>
      </c>
      <c r="W273" s="3">
        <v>-3.0700965820000001</v>
      </c>
      <c r="X273" s="3">
        <v>-2.0655349E-2</v>
      </c>
      <c r="Y273" s="3">
        <v>0</v>
      </c>
    </row>
    <row r="274" spans="9:25" x14ac:dyDescent="0.25">
      <c r="I274" s="3">
        <v>271</v>
      </c>
      <c r="J274" s="24">
        <v>41705.854861111111</v>
      </c>
      <c r="K274" s="3">
        <v>1.596464299</v>
      </c>
      <c r="L274" s="3">
        <v>64.496719352</v>
      </c>
      <c r="M274" s="3">
        <v>35807.115317121003</v>
      </c>
      <c r="N274" s="3">
        <v>42185.266887502003</v>
      </c>
      <c r="O274" s="3">
        <v>6.352982106E+16</v>
      </c>
      <c r="P274" s="3">
        <v>-162.26445440000001</v>
      </c>
      <c r="Q274" s="3">
        <v>3.0731611449999998</v>
      </c>
      <c r="R274" s="3">
        <v>90.384980526000007</v>
      </c>
      <c r="S274" s="3">
        <v>-42135.649871709997</v>
      </c>
      <c r="T274" s="3">
        <v>1674.05800972</v>
      </c>
      <c r="U274" s="3">
        <v>1174.0900107699999</v>
      </c>
      <c r="V274" s="3">
        <v>-0.122184103</v>
      </c>
      <c r="W274" s="3">
        <v>-3.0706592490000002</v>
      </c>
      <c r="X274" s="3">
        <v>-2.1029572E-2</v>
      </c>
      <c r="Y274" s="3">
        <v>0</v>
      </c>
    </row>
    <row r="275" spans="9:25" x14ac:dyDescent="0.25">
      <c r="I275" s="3">
        <v>272</v>
      </c>
      <c r="J275" s="24">
        <v>41705.855555555558</v>
      </c>
      <c r="K275" s="3">
        <v>1.5947358789999999</v>
      </c>
      <c r="L275" s="3">
        <v>64.496559809000004</v>
      </c>
      <c r="M275" s="3">
        <v>35807.091079997001</v>
      </c>
      <c r="N275" s="3">
        <v>42185.242614527</v>
      </c>
      <c r="O275" s="3">
        <v>6.352982112E+16</v>
      </c>
      <c r="P275" s="3">
        <v>-161.26445440000001</v>
      </c>
      <c r="Q275" s="3">
        <v>3.0731629069999999</v>
      </c>
      <c r="R275" s="3">
        <v>90.391956589000003</v>
      </c>
      <c r="S275" s="3">
        <v>-42142.578018760003</v>
      </c>
      <c r="T275" s="3">
        <v>1489.8055040500001</v>
      </c>
      <c r="U275" s="3">
        <v>1172.8185290599999</v>
      </c>
      <c r="V275" s="3">
        <v>-0.10875939699999999</v>
      </c>
      <c r="W275" s="3">
        <v>-3.0711632230000001</v>
      </c>
      <c r="X275" s="3">
        <v>-2.1403394999999999E-2</v>
      </c>
      <c r="Y275" s="3">
        <v>0</v>
      </c>
    </row>
    <row r="276" spans="9:25" x14ac:dyDescent="0.25">
      <c r="I276" s="3">
        <v>273</v>
      </c>
      <c r="J276" s="24">
        <v>41705.856249999997</v>
      </c>
      <c r="K276" s="3">
        <v>1.592976988</v>
      </c>
      <c r="L276" s="3">
        <v>64.496400132999995</v>
      </c>
      <c r="M276" s="3">
        <v>35807.066428552003</v>
      </c>
      <c r="N276" s="3">
        <v>42185.217926637997</v>
      </c>
      <c r="O276" s="3">
        <v>6.352982118E+16</v>
      </c>
      <c r="P276" s="3">
        <v>-160.26445440000001</v>
      </c>
      <c r="Q276" s="3">
        <v>3.0731647</v>
      </c>
      <c r="R276" s="3">
        <v>90.398925129000006</v>
      </c>
      <c r="S276" s="3">
        <v>-42148.700629879997</v>
      </c>
      <c r="T276" s="3">
        <v>1305.5245216200001</v>
      </c>
      <c r="U276" s="3">
        <v>1171.5246329300001</v>
      </c>
      <c r="V276" s="3">
        <v>-9.5332588999999995E-2</v>
      </c>
      <c r="W276" s="3">
        <v>-3.0716084939999999</v>
      </c>
      <c r="X276" s="3">
        <v>-2.1776810000000001E-2</v>
      </c>
      <c r="Y276" s="3">
        <v>0</v>
      </c>
    </row>
    <row r="277" spans="9:25" x14ac:dyDescent="0.25">
      <c r="I277" s="3">
        <v>274</v>
      </c>
      <c r="J277" s="24">
        <v>41705.856944444444</v>
      </c>
      <c r="K277" s="3">
        <v>1.5911876599999999</v>
      </c>
      <c r="L277" s="3">
        <v>64.496240318999995</v>
      </c>
      <c r="M277" s="3">
        <v>35807.041363256998</v>
      </c>
      <c r="N277" s="3">
        <v>42185.192824309997</v>
      </c>
      <c r="O277" s="3">
        <v>6.352982124E+16</v>
      </c>
      <c r="P277" s="3">
        <v>-159.26445440000001</v>
      </c>
      <c r="Q277" s="3">
        <v>3.0731665229999998</v>
      </c>
      <c r="R277" s="3">
        <v>90.405886123000002</v>
      </c>
      <c r="S277" s="3">
        <v>-42154.017586610003</v>
      </c>
      <c r="T277" s="3">
        <v>1121.2185848199999</v>
      </c>
      <c r="U277" s="3">
        <v>1170.20834702</v>
      </c>
      <c r="V277" s="3">
        <v>-8.1903935999999997E-2</v>
      </c>
      <c r="W277" s="3">
        <v>-3.0719950539999998</v>
      </c>
      <c r="X277" s="3">
        <v>-2.2149810999999998E-2</v>
      </c>
      <c r="Y277" s="3">
        <v>0</v>
      </c>
    </row>
    <row r="278" spans="9:25" x14ac:dyDescent="0.25">
      <c r="I278" s="3">
        <v>275</v>
      </c>
      <c r="J278" s="24">
        <v>41705.857638888891</v>
      </c>
      <c r="K278" s="3">
        <v>1.589367929</v>
      </c>
      <c r="L278" s="3">
        <v>64.496080368999998</v>
      </c>
      <c r="M278" s="3">
        <v>35807.015884592998</v>
      </c>
      <c r="N278" s="3">
        <v>42185.167308026001</v>
      </c>
      <c r="O278" s="3">
        <v>6.35298213E+16</v>
      </c>
      <c r="P278" s="3">
        <v>-158.26445440000001</v>
      </c>
      <c r="Q278" s="3">
        <v>3.0731683759999999</v>
      </c>
      <c r="R278" s="3">
        <v>90.412839660000003</v>
      </c>
      <c r="S278" s="3">
        <v>-42158.528785909999</v>
      </c>
      <c r="T278" s="3">
        <v>936.89121653999996</v>
      </c>
      <c r="U278" s="3">
        <v>1168.8696964000001</v>
      </c>
      <c r="V278" s="3">
        <v>-6.8473692000000003E-2</v>
      </c>
      <c r="W278" s="3">
        <v>-3.072322894</v>
      </c>
      <c r="X278" s="3">
        <v>-2.252239E-2</v>
      </c>
      <c r="Y278" s="3">
        <v>0</v>
      </c>
    </row>
    <row r="279" spans="9:25" x14ac:dyDescent="0.25">
      <c r="I279" s="3">
        <v>276</v>
      </c>
      <c r="J279" s="24">
        <v>41705.85833333333</v>
      </c>
      <c r="K279" s="3">
        <v>1.587517829</v>
      </c>
      <c r="L279" s="3">
        <v>64.495920278</v>
      </c>
      <c r="M279" s="3">
        <v>35806.989993046001</v>
      </c>
      <c r="N279" s="3">
        <v>42185.141378275002</v>
      </c>
      <c r="O279" s="3">
        <v>6.352982136E+16</v>
      </c>
      <c r="P279" s="3">
        <v>-157.26445440000001</v>
      </c>
      <c r="Q279" s="3">
        <v>3.0731702589999998</v>
      </c>
      <c r="R279" s="3">
        <v>90.419784828999994</v>
      </c>
      <c r="S279" s="3">
        <v>-42162.23414008</v>
      </c>
      <c r="T279" s="3">
        <v>752.54594009000004</v>
      </c>
      <c r="U279" s="3">
        <v>1167.5087065600001</v>
      </c>
      <c r="V279" s="3">
        <v>-5.5042115000000003E-2</v>
      </c>
      <c r="W279" s="3">
        <v>-3.072592008</v>
      </c>
      <c r="X279" s="3">
        <v>-2.2894538999999998E-2</v>
      </c>
      <c r="Y279" s="3">
        <v>0</v>
      </c>
    </row>
    <row r="280" spans="9:25" x14ac:dyDescent="0.25">
      <c r="I280" s="3">
        <v>277</v>
      </c>
      <c r="J280" s="24">
        <v>41705.859027777777</v>
      </c>
      <c r="K280" s="3">
        <v>1.5856373960000001</v>
      </c>
      <c r="L280" s="3">
        <v>64.495760046000001</v>
      </c>
      <c r="M280" s="3">
        <v>35806.963689110999</v>
      </c>
      <c r="N280" s="3">
        <v>42185.115035556002</v>
      </c>
      <c r="O280" s="3">
        <v>6.352982142E+16</v>
      </c>
      <c r="P280" s="3">
        <v>-156.26445440000001</v>
      </c>
      <c r="Q280" s="3">
        <v>3.073172172</v>
      </c>
      <c r="R280" s="3">
        <v>90.426722433999998</v>
      </c>
      <c r="S280" s="3">
        <v>-42165.133576829998</v>
      </c>
      <c r="T280" s="3">
        <v>568.18627915000002</v>
      </c>
      <c r="U280" s="3">
        <v>1166.1254034200001</v>
      </c>
      <c r="V280" s="3">
        <v>-4.1609462E-2</v>
      </c>
      <c r="W280" s="3">
        <v>-3.0728023910000002</v>
      </c>
      <c r="X280" s="3">
        <v>-2.3266253000000001E-2</v>
      </c>
      <c r="Y280" s="3">
        <v>0</v>
      </c>
    </row>
    <row r="281" spans="9:25" x14ac:dyDescent="0.25">
      <c r="I281" s="3">
        <v>278</v>
      </c>
      <c r="J281" s="24">
        <v>41705.859722222223</v>
      </c>
      <c r="K281" s="3">
        <v>1.5837266649999999</v>
      </c>
      <c r="L281" s="3">
        <v>64.495599669000001</v>
      </c>
      <c r="M281" s="3">
        <v>35806.936973292999</v>
      </c>
      <c r="N281" s="3">
        <v>42185.088280376003</v>
      </c>
      <c r="O281" s="3">
        <v>6.352982148E+16</v>
      </c>
      <c r="P281" s="3">
        <v>-155.26445440000001</v>
      </c>
      <c r="Q281" s="3">
        <v>3.073174115</v>
      </c>
      <c r="R281" s="3">
        <v>90.433650099000005</v>
      </c>
      <c r="S281" s="3">
        <v>-42167.227039220001</v>
      </c>
      <c r="T281" s="3">
        <v>383.81575765999997</v>
      </c>
      <c r="U281" s="3">
        <v>1164.71981334</v>
      </c>
      <c r="V281" s="3">
        <v>-2.8175987E-2</v>
      </c>
      <c r="W281" s="3">
        <v>-3.0729540389999999</v>
      </c>
      <c r="X281" s="3">
        <v>-2.3637524E-2</v>
      </c>
      <c r="Y281" s="3">
        <v>0</v>
      </c>
    </row>
    <row r="282" spans="9:25" x14ac:dyDescent="0.25">
      <c r="I282" s="3">
        <v>279</v>
      </c>
      <c r="J282" s="24">
        <v>41705.86041666667</v>
      </c>
      <c r="K282" s="3">
        <v>1.5817856729999999</v>
      </c>
      <c r="L282" s="3">
        <v>64.495439146999999</v>
      </c>
      <c r="M282" s="3">
        <v>35806.909846101</v>
      </c>
      <c r="N282" s="3">
        <v>42185.061113247997</v>
      </c>
      <c r="O282" s="3">
        <v>6.352982154E+16</v>
      </c>
      <c r="P282" s="3">
        <v>-154.26445440000001</v>
      </c>
      <c r="Q282" s="3">
        <v>3.0731760879999999</v>
      </c>
      <c r="R282" s="3">
        <v>90.440572945</v>
      </c>
      <c r="S282" s="3">
        <v>-42168.514485710002</v>
      </c>
      <c r="T282" s="3">
        <v>199.43789981</v>
      </c>
      <c r="U282" s="3">
        <v>1163.2919630900001</v>
      </c>
      <c r="V282" s="3">
        <v>-1.4741949000000001E-2</v>
      </c>
      <c r="W282" s="3">
        <v>-3.073046948</v>
      </c>
      <c r="X282" s="3">
        <v>-2.4008344000000001E-2</v>
      </c>
      <c r="Y282" s="3">
        <v>0</v>
      </c>
    </row>
    <row r="283" spans="9:25" x14ac:dyDescent="0.25">
      <c r="I283" s="3">
        <v>280</v>
      </c>
      <c r="J283" s="24">
        <v>41705.861111111109</v>
      </c>
      <c r="K283" s="3">
        <v>1.5798144569999999</v>
      </c>
      <c r="L283" s="3">
        <v>64.495278478000003</v>
      </c>
      <c r="M283" s="3">
        <v>35806.882308056003</v>
      </c>
      <c r="N283" s="3">
        <v>42185.033534693997</v>
      </c>
      <c r="O283" s="3">
        <v>6.35298216E+16</v>
      </c>
      <c r="P283" s="3">
        <v>-153.26445440000001</v>
      </c>
      <c r="Q283" s="3">
        <v>3.0731780909999999</v>
      </c>
      <c r="R283" s="3">
        <v>90.447483876000007</v>
      </c>
      <c r="S283" s="3">
        <v>-42168.995890149999</v>
      </c>
      <c r="T283" s="3">
        <v>15.05622992</v>
      </c>
      <c r="U283" s="3">
        <v>1161.8418798499999</v>
      </c>
      <c r="V283" s="3">
        <v>-1.3076030000000001E-3</v>
      </c>
      <c r="W283" s="3">
        <v>-3.0730811170000001</v>
      </c>
      <c r="X283" s="3">
        <v>-2.4378706999999999E-2</v>
      </c>
      <c r="Y283" s="3">
        <v>0</v>
      </c>
    </row>
    <row r="284" spans="9:25" x14ac:dyDescent="0.25">
      <c r="I284" s="3">
        <v>281</v>
      </c>
      <c r="J284" s="24">
        <v>41705.861805555556</v>
      </c>
      <c r="K284" s="3">
        <v>1.5778130539999999</v>
      </c>
      <c r="L284" s="3">
        <v>64.495117659000002</v>
      </c>
      <c r="M284" s="3">
        <v>35806.854359684003</v>
      </c>
      <c r="N284" s="3">
        <v>42185.005545243999</v>
      </c>
      <c r="O284" s="3">
        <v>6.352982166E+16</v>
      </c>
      <c r="P284" s="3">
        <v>-152.26445440000001</v>
      </c>
      <c r="Q284" s="3">
        <v>3.0731801239999998</v>
      </c>
      <c r="R284" s="3">
        <v>90.454390400999998</v>
      </c>
      <c r="S284" s="3">
        <v>-42168.671241759999</v>
      </c>
      <c r="T284" s="3">
        <v>-169.32572759999999</v>
      </c>
      <c r="U284" s="3">
        <v>1160.3695912600001</v>
      </c>
      <c r="V284" s="3">
        <v>1.2126794999999999E-2</v>
      </c>
      <c r="W284" s="3">
        <v>-3.0730565439999999</v>
      </c>
      <c r="X284" s="3">
        <v>-2.4748605999999999E-2</v>
      </c>
      <c r="Y284" s="3">
        <v>0</v>
      </c>
    </row>
    <row r="285" spans="9:25" x14ac:dyDescent="0.25">
      <c r="I285" s="3">
        <v>282</v>
      </c>
      <c r="J285" s="24">
        <v>41705.862500000003</v>
      </c>
      <c r="K285" s="3">
        <v>1.575781503</v>
      </c>
      <c r="L285" s="3">
        <v>64.494956689000006</v>
      </c>
      <c r="M285" s="3">
        <v>35806.826001519003</v>
      </c>
      <c r="N285" s="3">
        <v>42184.977145436002</v>
      </c>
      <c r="O285" s="3">
        <v>6.352982172E+16</v>
      </c>
      <c r="P285" s="3">
        <v>-151.26445440000001</v>
      </c>
      <c r="Q285" s="3">
        <v>3.073182187</v>
      </c>
      <c r="R285" s="3">
        <v>90.461282101999998</v>
      </c>
      <c r="S285" s="3">
        <v>-42167.540545149997</v>
      </c>
      <c r="T285" s="3">
        <v>-353.70444830000002</v>
      </c>
      <c r="U285" s="3">
        <v>1158.87512537</v>
      </c>
      <c r="V285" s="3">
        <v>2.5560988E-2</v>
      </c>
      <c r="W285" s="3">
        <v>-3.0729732300000001</v>
      </c>
      <c r="X285" s="3">
        <v>-2.5118034000000001E-2</v>
      </c>
      <c r="Y285" s="3">
        <v>0</v>
      </c>
    </row>
    <row r="286" spans="9:25" x14ac:dyDescent="0.25">
      <c r="I286" s="3">
        <v>283</v>
      </c>
      <c r="J286" s="24">
        <v>41705.863194444442</v>
      </c>
      <c r="K286" s="3">
        <v>1.573719842</v>
      </c>
      <c r="L286" s="3">
        <v>64.494795565999993</v>
      </c>
      <c r="M286" s="3">
        <v>35806.797234104997</v>
      </c>
      <c r="N286" s="3">
        <v>42184.948335816</v>
      </c>
      <c r="O286" s="3">
        <v>6.352982178E+16</v>
      </c>
      <c r="P286" s="3">
        <v>-150.26445440000001</v>
      </c>
      <c r="Q286" s="3">
        <v>3.0731842789999999</v>
      </c>
      <c r="R286" s="3">
        <v>90.468173183000005</v>
      </c>
      <c r="S286" s="3">
        <v>-42165.603820310003</v>
      </c>
      <c r="T286" s="3">
        <v>-538.07640779999997</v>
      </c>
      <c r="U286" s="3">
        <v>1157.35851063</v>
      </c>
      <c r="V286" s="3">
        <v>3.8994719999999997E-2</v>
      </c>
      <c r="W286" s="3">
        <v>-3.0728311760000002</v>
      </c>
      <c r="X286" s="3">
        <v>-2.5486983000000001E-2</v>
      </c>
      <c r="Y286" s="3">
        <v>0</v>
      </c>
    </row>
    <row r="287" spans="9:25" x14ac:dyDescent="0.25">
      <c r="I287" s="3">
        <v>284</v>
      </c>
      <c r="J287" s="24">
        <v>41705.863888888889</v>
      </c>
      <c r="K287" s="3">
        <v>1.57162811</v>
      </c>
      <c r="L287" s="3">
        <v>64.494634289000004</v>
      </c>
      <c r="M287" s="3">
        <v>35806.768057991001</v>
      </c>
      <c r="N287" s="3">
        <v>42184.919116937999</v>
      </c>
      <c r="O287" s="3">
        <v>6.352982184E+16</v>
      </c>
      <c r="P287" s="3">
        <v>-149.26445440000001</v>
      </c>
      <c r="Q287" s="3">
        <v>3.0731864010000001</v>
      </c>
      <c r="R287" s="3">
        <v>90.475047754000002</v>
      </c>
      <c r="S287" s="3">
        <v>-42162.861102629999</v>
      </c>
      <c r="T287" s="3">
        <v>-722.43808182999999</v>
      </c>
      <c r="U287" s="3">
        <v>1155.81977594</v>
      </c>
      <c r="V287" s="3">
        <v>5.2427732999999997E-2</v>
      </c>
      <c r="W287" s="3">
        <v>-3.0726303850000001</v>
      </c>
      <c r="X287" s="3">
        <v>-2.5855446000000001E-2</v>
      </c>
      <c r="Y287" s="3">
        <v>0</v>
      </c>
    </row>
    <row r="288" spans="9:25" x14ac:dyDescent="0.25">
      <c r="I288" s="3">
        <v>285</v>
      </c>
      <c r="J288" s="24">
        <v>41705.864583333336</v>
      </c>
      <c r="K288" s="3">
        <v>1.5695063469999999</v>
      </c>
      <c r="L288" s="3">
        <v>64.494472686999998</v>
      </c>
      <c r="M288" s="3">
        <v>35806.738473737001</v>
      </c>
      <c r="N288" s="3">
        <v>42184.889489362999</v>
      </c>
      <c r="O288" s="3">
        <v>6.35298219E+16</v>
      </c>
      <c r="P288" s="3">
        <v>-148.26445440000001</v>
      </c>
      <c r="Q288" s="3">
        <v>3.073188553</v>
      </c>
      <c r="R288" s="3">
        <v>90.481914825000004</v>
      </c>
      <c r="S288" s="3">
        <v>-42159.312442850001</v>
      </c>
      <c r="T288" s="3">
        <v>-906.78594629999998</v>
      </c>
      <c r="U288" s="3">
        <v>1154.25895062</v>
      </c>
      <c r="V288" s="3">
        <v>6.5859772999999996E-2</v>
      </c>
      <c r="W288" s="3">
        <v>-3.072370861</v>
      </c>
      <c r="X288" s="3">
        <v>-2.6223416999999999E-2</v>
      </c>
      <c r="Y288" s="3">
        <v>0</v>
      </c>
    </row>
    <row r="289" spans="9:25" x14ac:dyDescent="0.25">
      <c r="I289" s="3">
        <v>286</v>
      </c>
      <c r="J289" s="24">
        <v>41705.865277777775</v>
      </c>
      <c r="K289" s="3">
        <v>1.567354594</v>
      </c>
      <c r="L289" s="3">
        <v>64.494311096000004</v>
      </c>
      <c r="M289" s="3">
        <v>35806.708481907997</v>
      </c>
      <c r="N289" s="3">
        <v>42184.859453661003</v>
      </c>
      <c r="O289" s="3">
        <v>6.352982196E+16</v>
      </c>
      <c r="P289" s="3">
        <v>-147.26445440000001</v>
      </c>
      <c r="Q289" s="3">
        <v>3.0731907349999998</v>
      </c>
      <c r="R289" s="3">
        <v>90.488773554999995</v>
      </c>
      <c r="S289" s="3">
        <v>-42154.957907119999</v>
      </c>
      <c r="T289" s="3">
        <v>-1091.11647737</v>
      </c>
      <c r="U289" s="3">
        <v>1152.6760644000001</v>
      </c>
      <c r="V289" s="3">
        <v>7.9290581999999998E-2</v>
      </c>
      <c r="W289" s="3">
        <v>-3.0720526069999998</v>
      </c>
      <c r="X289" s="3">
        <v>-2.6590888E-2</v>
      </c>
      <c r="Y289" s="3">
        <v>0</v>
      </c>
    </row>
    <row r="290" spans="9:25" x14ac:dyDescent="0.25">
      <c r="I290" s="3">
        <v>287</v>
      </c>
      <c r="J290" s="24">
        <v>41705.865972222222</v>
      </c>
      <c r="K290" s="3">
        <v>1.565172891</v>
      </c>
      <c r="L290" s="3">
        <v>64.494149343999993</v>
      </c>
      <c r="M290" s="3">
        <v>35806.678083077</v>
      </c>
      <c r="N290" s="3">
        <v>42184.829010408001</v>
      </c>
      <c r="O290" s="3">
        <v>6.352982202E+16</v>
      </c>
      <c r="P290" s="3">
        <v>-146.26445440000001</v>
      </c>
      <c r="Q290" s="3">
        <v>3.0731929459999998</v>
      </c>
      <c r="R290" s="3">
        <v>90.495627060999993</v>
      </c>
      <c r="S290" s="3">
        <v>-42149.797576969999</v>
      </c>
      <c r="T290" s="3">
        <v>-1275.4261515000001</v>
      </c>
      <c r="U290" s="3">
        <v>1151.07114744</v>
      </c>
      <c r="V290" s="3">
        <v>9.2719904000000006E-2</v>
      </c>
      <c r="W290" s="3">
        <v>-3.0716756300000001</v>
      </c>
      <c r="X290" s="3">
        <v>-2.6957853E-2</v>
      </c>
      <c r="Y290" s="3">
        <v>0</v>
      </c>
    </row>
    <row r="291" spans="9:25" x14ac:dyDescent="0.25">
      <c r="I291" s="3">
        <v>288</v>
      </c>
      <c r="J291" s="24">
        <v>41705.866666666669</v>
      </c>
      <c r="K291" s="3">
        <v>1.5629612799999999</v>
      </c>
      <c r="L291" s="3">
        <v>64.493987431999997</v>
      </c>
      <c r="M291" s="3">
        <v>35806.647277828</v>
      </c>
      <c r="N291" s="3">
        <v>42184.798160190003</v>
      </c>
      <c r="O291" s="3">
        <v>6.352982208E+16</v>
      </c>
      <c r="P291" s="3">
        <v>-145.26445440000001</v>
      </c>
      <c r="Q291" s="3">
        <v>3.0731951870000001</v>
      </c>
      <c r="R291" s="3">
        <v>90.502467749000004</v>
      </c>
      <c r="S291" s="3">
        <v>-42143.831549299997</v>
      </c>
      <c r="T291" s="3">
        <v>-1459.71144557</v>
      </c>
      <c r="U291" s="3">
        <v>1149.4442303200001</v>
      </c>
      <c r="V291" s="3">
        <v>0.106147483</v>
      </c>
      <c r="W291" s="3">
        <v>-3.0712399370000001</v>
      </c>
      <c r="X291" s="3">
        <v>-2.7324304000000001E-2</v>
      </c>
      <c r="Y291" s="3">
        <v>0</v>
      </c>
    </row>
    <row r="292" spans="9:25" x14ac:dyDescent="0.25">
      <c r="I292" s="3">
        <v>289</v>
      </c>
      <c r="J292" s="24">
        <v>41705.867361111108</v>
      </c>
      <c r="K292" s="3">
        <v>1.560719803</v>
      </c>
      <c r="L292" s="3">
        <v>64.493825357999995</v>
      </c>
      <c r="M292" s="3">
        <v>35806.616066748</v>
      </c>
      <c r="N292" s="3">
        <v>42184.766903600001</v>
      </c>
      <c r="O292" s="3">
        <v>6.352982214E+16</v>
      </c>
      <c r="P292" s="3">
        <v>-144.26445440000001</v>
      </c>
      <c r="Q292" s="3">
        <v>3.073197457</v>
      </c>
      <c r="R292" s="3">
        <v>90.509297707000002</v>
      </c>
      <c r="S292" s="3">
        <v>-42137.059936389996</v>
      </c>
      <c r="T292" s="3">
        <v>-1643.96883686</v>
      </c>
      <c r="U292" s="3">
        <v>1147.7953440399999</v>
      </c>
      <c r="V292" s="3">
        <v>0.11957306199999999</v>
      </c>
      <c r="W292" s="3">
        <v>-3.0707455349999999</v>
      </c>
      <c r="X292" s="3">
        <v>-2.7690235000000001E-2</v>
      </c>
      <c r="Y292" s="3">
        <v>0</v>
      </c>
    </row>
    <row r="293" spans="9:25" x14ac:dyDescent="0.25">
      <c r="I293" s="3">
        <v>290</v>
      </c>
      <c r="J293" s="24">
        <v>41705.868055555555</v>
      </c>
      <c r="K293" s="3">
        <v>1.5584485029999999</v>
      </c>
      <c r="L293" s="3">
        <v>64.493663119000004</v>
      </c>
      <c r="M293" s="3">
        <v>35806.584450435999</v>
      </c>
      <c r="N293" s="3">
        <v>42184.735241237999</v>
      </c>
      <c r="O293" s="3">
        <v>6.35298222E+16</v>
      </c>
      <c r="P293" s="3">
        <v>-143.26445440000001</v>
      </c>
      <c r="Q293" s="3">
        <v>3.0731997569999998</v>
      </c>
      <c r="R293" s="3">
        <v>90.516120682999997</v>
      </c>
      <c r="S293" s="3">
        <v>-42129.482865899998</v>
      </c>
      <c r="T293" s="3">
        <v>-1828.19480322</v>
      </c>
      <c r="U293" s="3">
        <v>1146.1245200000001</v>
      </c>
      <c r="V293" s="3">
        <v>0.13299638599999999</v>
      </c>
      <c r="W293" s="3">
        <v>-3.0701924350000001</v>
      </c>
      <c r="X293" s="3">
        <v>-2.8055638000000001E-2</v>
      </c>
      <c r="Y293" s="3">
        <v>0</v>
      </c>
    </row>
    <row r="294" spans="9:25" x14ac:dyDescent="0.25">
      <c r="I294" s="3">
        <v>291</v>
      </c>
      <c r="J294" s="24">
        <v>41705.868750000001</v>
      </c>
      <c r="K294" s="3">
        <v>1.5561474230000001</v>
      </c>
      <c r="L294" s="3">
        <v>64.493500714000007</v>
      </c>
      <c r="M294" s="3">
        <v>35806.552429497002</v>
      </c>
      <c r="N294" s="3">
        <v>42184.703173713999</v>
      </c>
      <c r="O294" s="3">
        <v>6.352982226E+16</v>
      </c>
      <c r="P294" s="3">
        <v>-142.26445440000001</v>
      </c>
      <c r="Q294" s="3">
        <v>3.0732020860000002</v>
      </c>
      <c r="R294" s="3">
        <v>90.522930900999995</v>
      </c>
      <c r="S294" s="3">
        <v>-42121.100480859997</v>
      </c>
      <c r="T294" s="3">
        <v>-2012.38582305</v>
      </c>
      <c r="U294" s="3">
        <v>1144.4317900599999</v>
      </c>
      <c r="V294" s="3">
        <v>0.146417197</v>
      </c>
      <c r="W294" s="3">
        <v>-3.0695806459999999</v>
      </c>
      <c r="X294" s="3">
        <v>-2.8420506000000002E-2</v>
      </c>
      <c r="Y294" s="3">
        <v>0</v>
      </c>
    </row>
    <row r="295" spans="9:25" x14ac:dyDescent="0.25">
      <c r="I295" s="3">
        <v>292</v>
      </c>
      <c r="J295" s="24">
        <v>41705.869444444441</v>
      </c>
      <c r="K295" s="3">
        <v>1.5538166069999999</v>
      </c>
      <c r="L295" s="3">
        <v>64.493338141999999</v>
      </c>
      <c r="M295" s="3">
        <v>35806.520004543003</v>
      </c>
      <c r="N295" s="3">
        <v>42184.670701643001</v>
      </c>
      <c r="O295" s="3">
        <v>6.352982232E+16</v>
      </c>
      <c r="P295" s="3">
        <v>-141.26445440000001</v>
      </c>
      <c r="Q295" s="3">
        <v>3.073204445</v>
      </c>
      <c r="R295" s="3">
        <v>90.529729442999994</v>
      </c>
      <c r="S295" s="3">
        <v>-42111.912939679998</v>
      </c>
      <c r="T295" s="3">
        <v>-2196.5383753999999</v>
      </c>
      <c r="U295" s="3">
        <v>1142.7171864500001</v>
      </c>
      <c r="V295" s="3">
        <v>0.15983524099999999</v>
      </c>
      <c r="W295" s="3">
        <v>-3.068910179</v>
      </c>
      <c r="X295" s="3">
        <v>-2.8784832999999999E-2</v>
      </c>
      <c r="Y295" s="3">
        <v>0</v>
      </c>
    </row>
    <row r="296" spans="9:25" x14ac:dyDescent="0.25">
      <c r="I296" s="3">
        <v>293</v>
      </c>
      <c r="J296" s="24">
        <v>41705.870138888888</v>
      </c>
      <c r="K296" s="3">
        <v>1.5514560989999999</v>
      </c>
      <c r="L296" s="3">
        <v>64.493175234000006</v>
      </c>
      <c r="M296" s="3">
        <v>35806.487176194998</v>
      </c>
      <c r="N296" s="3">
        <v>42184.637825648999</v>
      </c>
      <c r="O296" s="3">
        <v>6.352982238E+16</v>
      </c>
      <c r="P296" s="3">
        <v>-140.26445440000001</v>
      </c>
      <c r="Q296" s="3">
        <v>3.073206833</v>
      </c>
      <c r="R296" s="3">
        <v>90.536523724999995</v>
      </c>
      <c r="S296" s="3">
        <v>-42101.920416120003</v>
      </c>
      <c r="T296" s="3">
        <v>-2380.6489400599999</v>
      </c>
      <c r="U296" s="3">
        <v>1140.9807418600001</v>
      </c>
      <c r="V296" s="3">
        <v>0.17325025999999999</v>
      </c>
      <c r="W296" s="3">
        <v>-3.068181048</v>
      </c>
      <c r="X296" s="3">
        <v>-2.9148612000000001E-2</v>
      </c>
      <c r="Y296" s="3">
        <v>0</v>
      </c>
    </row>
    <row r="297" spans="9:25" x14ac:dyDescent="0.25">
      <c r="I297" s="3">
        <v>294</v>
      </c>
      <c r="J297" s="24">
        <v>41705.870833333334</v>
      </c>
      <c r="K297" s="3">
        <v>1.5490659440000001</v>
      </c>
      <c r="L297" s="3">
        <v>64.493012323000002</v>
      </c>
      <c r="M297" s="3">
        <v>35806.453945080997</v>
      </c>
      <c r="N297" s="3">
        <v>42184.604546365001</v>
      </c>
      <c r="O297" s="3">
        <v>6.352982244E+16</v>
      </c>
      <c r="P297" s="3">
        <v>-139.26445440000001</v>
      </c>
      <c r="Q297" s="3">
        <v>3.0732092500000001</v>
      </c>
      <c r="R297" s="3">
        <v>90.543305102000005</v>
      </c>
      <c r="S297" s="3">
        <v>-42091.123099329998</v>
      </c>
      <c r="T297" s="3">
        <v>-2564.7139975800001</v>
      </c>
      <c r="U297" s="3">
        <v>1139.2224893699999</v>
      </c>
      <c r="V297" s="3">
        <v>0.186661999</v>
      </c>
      <c r="W297" s="3">
        <v>-3.0673932650000002</v>
      </c>
      <c r="X297" s="3">
        <v>-2.9511835E-2</v>
      </c>
      <c r="Y297" s="3">
        <v>0</v>
      </c>
    </row>
    <row r="298" spans="9:25" x14ac:dyDescent="0.25">
      <c r="I298" s="3">
        <v>295</v>
      </c>
      <c r="J298" s="24">
        <v>41705.871527777781</v>
      </c>
      <c r="K298" s="3">
        <v>1.5466461869999999</v>
      </c>
      <c r="L298" s="3">
        <v>64.492849241000002</v>
      </c>
      <c r="M298" s="3">
        <v>35806.420311836999</v>
      </c>
      <c r="N298" s="3">
        <v>42184.570864430003</v>
      </c>
      <c r="O298" s="3">
        <v>6.35298225E+16</v>
      </c>
      <c r="P298" s="3">
        <v>-138.26445440000001</v>
      </c>
      <c r="Q298" s="3">
        <v>3.0732116970000001</v>
      </c>
      <c r="R298" s="3">
        <v>90.550074237999993</v>
      </c>
      <c r="S298" s="3">
        <v>-42079.521193799999</v>
      </c>
      <c r="T298" s="3">
        <v>-2748.7300293899998</v>
      </c>
      <c r="U298" s="3">
        <v>1137.44246249</v>
      </c>
      <c r="V298" s="3">
        <v>0.200070202</v>
      </c>
      <c r="W298" s="3">
        <v>-3.066546846</v>
      </c>
      <c r="X298" s="3">
        <v>-2.9874496E-2</v>
      </c>
      <c r="Y298" s="3">
        <v>0</v>
      </c>
    </row>
    <row r="299" spans="9:25" x14ac:dyDescent="0.25">
      <c r="I299" s="3">
        <v>296</v>
      </c>
      <c r="J299" s="24">
        <v>41705.87222222222</v>
      </c>
      <c r="K299" s="3">
        <v>1.544196876</v>
      </c>
      <c r="L299" s="3">
        <v>64.492685987000002</v>
      </c>
      <c r="M299" s="3">
        <v>35806.386277106998</v>
      </c>
      <c r="N299" s="3">
        <v>42184.536780492002</v>
      </c>
      <c r="O299" s="3">
        <v>6.352982256E+16</v>
      </c>
      <c r="P299" s="3">
        <v>-137.26445440000001</v>
      </c>
      <c r="Q299" s="3">
        <v>3.0732141720000001</v>
      </c>
      <c r="R299" s="3">
        <v>90.556835487000001</v>
      </c>
      <c r="S299" s="3">
        <v>-42067.114919389998</v>
      </c>
      <c r="T299" s="3">
        <v>-2932.6935178200001</v>
      </c>
      <c r="U299" s="3">
        <v>1135.6406951399999</v>
      </c>
      <c r="V299" s="3">
        <v>0.21347461200000001</v>
      </c>
      <c r="W299" s="3">
        <v>-3.065641807</v>
      </c>
      <c r="X299" s="3">
        <v>-3.0236586999999999E-2</v>
      </c>
      <c r="Y299" s="3">
        <v>0</v>
      </c>
    </row>
    <row r="300" spans="9:25" x14ac:dyDescent="0.25">
      <c r="I300" s="3">
        <v>297</v>
      </c>
      <c r="J300" s="24">
        <v>41705.872916666667</v>
      </c>
      <c r="K300" s="3">
        <v>1.541718055</v>
      </c>
      <c r="L300" s="3">
        <v>64.492522559999998</v>
      </c>
      <c r="M300" s="3">
        <v>35806.351841541997</v>
      </c>
      <c r="N300" s="3">
        <v>42184.502295206003</v>
      </c>
      <c r="O300" s="3">
        <v>6.352982262E+16</v>
      </c>
      <c r="P300" s="3">
        <v>-136.26445440000001</v>
      </c>
      <c r="Q300" s="3">
        <v>3.073216677</v>
      </c>
      <c r="R300" s="3">
        <v>90.563582503000006</v>
      </c>
      <c r="S300" s="3">
        <v>-42053.90451131</v>
      </c>
      <c r="T300" s="3">
        <v>-3116.6009461799999</v>
      </c>
      <c r="U300" s="3">
        <v>1133.81722165</v>
      </c>
      <c r="V300" s="3">
        <v>0.22687497400000001</v>
      </c>
      <c r="W300" s="3">
        <v>-3.064678164</v>
      </c>
      <c r="X300" s="3">
        <v>-3.0598101999999999E-2</v>
      </c>
      <c r="Y300" s="3">
        <v>0</v>
      </c>
    </row>
    <row r="301" spans="9:25" x14ac:dyDescent="0.25">
      <c r="I301" s="3">
        <v>298</v>
      </c>
      <c r="J301" s="24">
        <v>41705.873611111114</v>
      </c>
      <c r="K301" s="3">
        <v>1.5392097730000001</v>
      </c>
      <c r="L301" s="3">
        <v>64.492358956000004</v>
      </c>
      <c r="M301" s="3">
        <v>35806.317005801997</v>
      </c>
      <c r="N301" s="3">
        <v>42184.467409233002</v>
      </c>
      <c r="O301" s="3">
        <v>6.352982268E+16</v>
      </c>
      <c r="P301" s="3">
        <v>-135.26445440000001</v>
      </c>
      <c r="Q301" s="3">
        <v>3.0732192120000001</v>
      </c>
      <c r="R301" s="3">
        <v>90.570323178999999</v>
      </c>
      <c r="S301" s="3">
        <v>-42039.890220130001</v>
      </c>
      <c r="T301" s="3">
        <v>-3300.44879885</v>
      </c>
      <c r="U301" s="3">
        <v>1131.97207678</v>
      </c>
      <c r="V301" s="3">
        <v>0.24027103299999999</v>
      </c>
      <c r="W301" s="3">
        <v>-3.063655936</v>
      </c>
      <c r="X301" s="3">
        <v>-3.0959034999999999E-2</v>
      </c>
      <c r="Y301" s="3">
        <v>0</v>
      </c>
    </row>
    <row r="302" spans="9:25" x14ac:dyDescent="0.25">
      <c r="I302" s="3">
        <v>299</v>
      </c>
      <c r="J302" s="24">
        <v>41705.874305555553</v>
      </c>
      <c r="K302" s="3">
        <v>1.5366720780000001</v>
      </c>
      <c r="L302" s="3">
        <v>64.492195175999996</v>
      </c>
      <c r="M302" s="3">
        <v>35806.281770551999</v>
      </c>
      <c r="N302" s="3">
        <v>42184.432123247003</v>
      </c>
      <c r="O302" s="3">
        <v>6.352982274E+16</v>
      </c>
      <c r="P302" s="3">
        <v>-134.26445440000001</v>
      </c>
      <c r="Q302" s="3">
        <v>3.0732217749999999</v>
      </c>
      <c r="R302" s="3">
        <v>90.577049806999995</v>
      </c>
      <c r="S302" s="3">
        <v>-42025.072311739998</v>
      </c>
      <c r="T302" s="3">
        <v>-3484.2335613199998</v>
      </c>
      <c r="U302" s="3">
        <v>1130.10529569</v>
      </c>
      <c r="V302" s="3">
        <v>0.25366253100000002</v>
      </c>
      <c r="W302" s="3">
        <v>-3.0625751409999999</v>
      </c>
      <c r="X302" s="3">
        <v>-3.1319377000000002E-2</v>
      </c>
      <c r="Y302" s="3">
        <v>0</v>
      </c>
    </row>
    <row r="303" spans="9:25" x14ac:dyDescent="0.25">
      <c r="I303" s="3">
        <v>300</v>
      </c>
      <c r="J303" s="24">
        <v>41705.875</v>
      </c>
      <c r="K303" s="3">
        <v>1.5341050169999999</v>
      </c>
      <c r="L303" s="3">
        <v>64.492031218999998</v>
      </c>
      <c r="M303" s="3">
        <v>35806.246136467998</v>
      </c>
      <c r="N303" s="3">
        <v>42184.396437923002</v>
      </c>
      <c r="O303" s="3">
        <v>6.35298228E+16</v>
      </c>
      <c r="P303" s="3">
        <v>-133.26445440000001</v>
      </c>
      <c r="Q303" s="3">
        <v>3.0732243669999999</v>
      </c>
      <c r="R303" s="3">
        <v>90.583766640999997</v>
      </c>
      <c r="S303" s="3">
        <v>-42009.45106739</v>
      </c>
      <c r="T303" s="3">
        <v>-3667.9517202699999</v>
      </c>
      <c r="U303" s="3">
        <v>1128.2169139499999</v>
      </c>
      <c r="V303" s="3">
        <v>0.26704921500000001</v>
      </c>
      <c r="W303" s="3">
        <v>-3.061435801</v>
      </c>
      <c r="X303" s="3">
        <v>-3.1679121999999997E-2</v>
      </c>
      <c r="Y303" s="3">
        <v>0</v>
      </c>
    </row>
    <row r="304" spans="9:25" x14ac:dyDescent="0.25">
      <c r="I304" s="3">
        <v>301</v>
      </c>
      <c r="J304" s="24">
        <v>41705.875694444447</v>
      </c>
      <c r="K304" s="3">
        <v>1.5315086389999999</v>
      </c>
      <c r="L304" s="3">
        <v>64.491867083000002</v>
      </c>
      <c r="M304" s="3">
        <v>35806.210104231002</v>
      </c>
      <c r="N304" s="3">
        <v>42184.360353949</v>
      </c>
      <c r="O304" s="3">
        <v>6.352982286E+16</v>
      </c>
      <c r="P304" s="3">
        <v>-132.26445440000001</v>
      </c>
      <c r="Q304" s="3">
        <v>3.073226988</v>
      </c>
      <c r="R304" s="3">
        <v>90.590473294000006</v>
      </c>
      <c r="S304" s="3">
        <v>-41993.02678367</v>
      </c>
      <c r="T304" s="3">
        <v>-3851.5997636400002</v>
      </c>
      <c r="U304" s="3">
        <v>1126.3069675700001</v>
      </c>
      <c r="V304" s="3">
        <v>0.28043082800000002</v>
      </c>
      <c r="W304" s="3">
        <v>-3.060237936</v>
      </c>
      <c r="X304" s="3">
        <v>-3.2038263999999997E-2</v>
      </c>
      <c r="Y304" s="3">
        <v>0</v>
      </c>
    </row>
    <row r="305" spans="9:25" x14ac:dyDescent="0.25">
      <c r="I305" s="3">
        <v>302</v>
      </c>
      <c r="J305" s="24">
        <v>41705.876388888886</v>
      </c>
      <c r="K305" s="3">
        <v>1.5288829939999999</v>
      </c>
      <c r="L305" s="3">
        <v>64.491702767000007</v>
      </c>
      <c r="M305" s="3">
        <v>35806.173674532001</v>
      </c>
      <c r="N305" s="3">
        <v>42184.323872018002</v>
      </c>
      <c r="O305" s="3">
        <v>6.352982292E+16</v>
      </c>
      <c r="P305" s="3">
        <v>-131.26445440000001</v>
      </c>
      <c r="Q305" s="3">
        <v>3.073229639</v>
      </c>
      <c r="R305" s="3">
        <v>90.597168069999995</v>
      </c>
      <c r="S305" s="3">
        <v>-41975.799772489998</v>
      </c>
      <c r="T305" s="3">
        <v>-4035.1741806800001</v>
      </c>
      <c r="U305" s="3">
        <v>1124.3754929199999</v>
      </c>
      <c r="V305" s="3">
        <v>0.29380711399999998</v>
      </c>
      <c r="W305" s="3">
        <v>-3.0589815690000002</v>
      </c>
      <c r="X305" s="3">
        <v>-3.2396794999999999E-2</v>
      </c>
      <c r="Y305" s="3">
        <v>0</v>
      </c>
    </row>
    <row r="306" spans="9:25" x14ac:dyDescent="0.25">
      <c r="I306" s="3">
        <v>303</v>
      </c>
      <c r="J306" s="24">
        <v>41705.877083333333</v>
      </c>
      <c r="K306" s="3">
        <v>1.526228132</v>
      </c>
      <c r="L306" s="3">
        <v>64.491538270999996</v>
      </c>
      <c r="M306" s="3">
        <v>35806.136848066999</v>
      </c>
      <c r="N306" s="3">
        <v>42184.286992831003</v>
      </c>
      <c r="O306" s="3">
        <v>6.352982298E+16</v>
      </c>
      <c r="P306" s="3">
        <v>-130.26445440000001</v>
      </c>
      <c r="Q306" s="3">
        <v>3.0732323180000001</v>
      </c>
      <c r="R306" s="3">
        <v>90.603852032000006</v>
      </c>
      <c r="S306" s="3">
        <v>-41957.770361069997</v>
      </c>
      <c r="T306" s="3">
        <v>-4218.67146202</v>
      </c>
      <c r="U306" s="3">
        <v>1122.42252684</v>
      </c>
      <c r="V306" s="3">
        <v>0.30717781900000002</v>
      </c>
      <c r="W306" s="3">
        <v>-3.0576667240000002</v>
      </c>
      <c r="X306" s="3">
        <v>-3.2754708E-2</v>
      </c>
      <c r="Y306" s="3">
        <v>0</v>
      </c>
    </row>
    <row r="307" spans="9:25" x14ac:dyDescent="0.25">
      <c r="I307" s="3">
        <v>304</v>
      </c>
      <c r="J307" s="24">
        <v>41705.87777777778</v>
      </c>
      <c r="K307" s="3">
        <v>1.523544104</v>
      </c>
      <c r="L307" s="3">
        <v>64.491373592000002</v>
      </c>
      <c r="M307" s="3">
        <v>35806.099625540999</v>
      </c>
      <c r="N307" s="3">
        <v>42184.249717097002</v>
      </c>
      <c r="O307" s="3">
        <v>6.352982304E+16</v>
      </c>
      <c r="P307" s="3">
        <v>-129.26445440000001</v>
      </c>
      <c r="Q307" s="3">
        <v>3.0732350259999999</v>
      </c>
      <c r="R307" s="3">
        <v>90.610523083999993</v>
      </c>
      <c r="S307" s="3">
        <v>-41938.93889197</v>
      </c>
      <c r="T307" s="3">
        <v>-4402.0880997699996</v>
      </c>
      <c r="U307" s="3">
        <v>1120.4481065499999</v>
      </c>
      <c r="V307" s="3">
        <v>0.32054268699999999</v>
      </c>
      <c r="W307" s="3">
        <v>-3.0562934259999999</v>
      </c>
      <c r="X307" s="3">
        <v>-3.3111997999999997E-2</v>
      </c>
      <c r="Y307" s="3">
        <v>0</v>
      </c>
    </row>
    <row r="308" spans="9:25" x14ac:dyDescent="0.25">
      <c r="I308" s="3">
        <v>305</v>
      </c>
      <c r="J308" s="24">
        <v>41705.878472222219</v>
      </c>
      <c r="K308" s="3">
        <v>1.5208309600000001</v>
      </c>
      <c r="L308" s="3">
        <v>64.491208731</v>
      </c>
      <c r="M308" s="3">
        <v>35806.062007667002</v>
      </c>
      <c r="N308" s="3">
        <v>42184.212045533</v>
      </c>
      <c r="O308" s="3">
        <v>6.35298231E+16</v>
      </c>
      <c r="P308" s="3">
        <v>-128.26445440000001</v>
      </c>
      <c r="Q308" s="3">
        <v>3.0732377629999998</v>
      </c>
      <c r="R308" s="3">
        <v>90.617183308999998</v>
      </c>
      <c r="S308" s="3">
        <v>-41919.305723060002</v>
      </c>
      <c r="T308" s="3">
        <v>-4585.4205875300004</v>
      </c>
      <c r="U308" s="3">
        <v>1118.4522696700001</v>
      </c>
      <c r="V308" s="3">
        <v>0.33390146300000001</v>
      </c>
      <c r="W308" s="3">
        <v>-3.0548617</v>
      </c>
      <c r="X308" s="3">
        <v>-3.3468655999999999E-2</v>
      </c>
      <c r="Y308" s="3">
        <v>0</v>
      </c>
    </row>
    <row r="309" spans="9:25" x14ac:dyDescent="0.25">
      <c r="I309" s="3">
        <v>306</v>
      </c>
      <c r="J309" s="24">
        <v>41705.879166666666</v>
      </c>
      <c r="K309" s="3">
        <v>1.518088753</v>
      </c>
      <c r="L309" s="3">
        <v>64.491043687000001</v>
      </c>
      <c r="M309" s="3">
        <v>35806.023995165</v>
      </c>
      <c r="N309" s="3">
        <v>42184.173978862003</v>
      </c>
      <c r="O309" s="3">
        <v>6.352982316E+16</v>
      </c>
      <c r="P309" s="3">
        <v>-127.26445440000001</v>
      </c>
      <c r="Q309" s="3">
        <v>3.0732405279999999</v>
      </c>
      <c r="R309" s="3">
        <v>90.623829321000002</v>
      </c>
      <c r="S309" s="3">
        <v>-41898.8712275</v>
      </c>
      <c r="T309" s="3">
        <v>-4768.6654205200002</v>
      </c>
      <c r="U309" s="3">
        <v>1116.43505424</v>
      </c>
      <c r="V309" s="3">
        <v>0.34725389200000001</v>
      </c>
      <c r="W309" s="3">
        <v>-3.0533715739999998</v>
      </c>
      <c r="X309" s="3">
        <v>-3.3824675999999998E-2</v>
      </c>
      <c r="Y309" s="3">
        <v>0</v>
      </c>
    </row>
    <row r="310" spans="9:25" x14ac:dyDescent="0.25">
      <c r="I310" s="3">
        <v>307</v>
      </c>
      <c r="J310" s="24">
        <v>41705.879861111112</v>
      </c>
      <c r="K310" s="3">
        <v>1.5153175329999999</v>
      </c>
      <c r="L310" s="3">
        <v>64.490878456999994</v>
      </c>
      <c r="M310" s="3">
        <v>35805.985588762</v>
      </c>
      <c r="N310" s="3">
        <v>42184.135517818002</v>
      </c>
      <c r="O310" s="3">
        <v>6.352982322E+16</v>
      </c>
      <c r="P310" s="3">
        <v>-126.26445440000001</v>
      </c>
      <c r="Q310" s="3">
        <v>3.0732433220000002</v>
      </c>
      <c r="R310" s="3">
        <v>90.630467995000004</v>
      </c>
      <c r="S310" s="3">
        <v>-41877.63579375</v>
      </c>
      <c r="T310" s="3">
        <v>-4951.81909559</v>
      </c>
      <c r="U310" s="3">
        <v>1114.3964987300001</v>
      </c>
      <c r="V310" s="3">
        <v>0.36059971899999999</v>
      </c>
      <c r="W310" s="3">
        <v>-3.0518230750000002</v>
      </c>
      <c r="X310" s="3">
        <v>-3.4180052000000002E-2</v>
      </c>
      <c r="Y310" s="3">
        <v>0</v>
      </c>
    </row>
    <row r="311" spans="9:25" x14ac:dyDescent="0.25">
      <c r="I311" s="3">
        <v>308</v>
      </c>
      <c r="J311" s="24">
        <v>41705.880555555559</v>
      </c>
      <c r="K311" s="3">
        <v>1.512517355</v>
      </c>
      <c r="L311" s="3">
        <v>64.490712873999996</v>
      </c>
      <c r="M311" s="3">
        <v>35805.946789194</v>
      </c>
      <c r="N311" s="3">
        <v>42184.096663138</v>
      </c>
      <c r="O311" s="3">
        <v>6.352982328E+16</v>
      </c>
      <c r="P311" s="3">
        <v>-125.26445440000001</v>
      </c>
      <c r="Q311" s="3">
        <v>3.0732461450000002</v>
      </c>
      <c r="R311" s="3">
        <v>90.637089850999999</v>
      </c>
      <c r="S311" s="3">
        <v>-41855.59982558</v>
      </c>
      <c r="T311" s="3">
        <v>-5134.8781113200002</v>
      </c>
      <c r="U311" s="3">
        <v>1112.33664198</v>
      </c>
      <c r="V311" s="3">
        <v>0.37393868899999999</v>
      </c>
      <c r="W311" s="3">
        <v>-3.0502162340000001</v>
      </c>
      <c r="X311" s="3">
        <v>-3.4534776000000003E-2</v>
      </c>
      <c r="Y311" s="3">
        <v>0</v>
      </c>
    </row>
    <row r="312" spans="9:25" x14ac:dyDescent="0.25">
      <c r="I312" s="3">
        <v>309</v>
      </c>
      <c r="J312" s="24">
        <v>41705.881249999999</v>
      </c>
      <c r="K312" s="3">
        <v>1.509688272</v>
      </c>
      <c r="L312" s="3">
        <v>64.490547273000004</v>
      </c>
      <c r="M312" s="3">
        <v>35805.907597202997</v>
      </c>
      <c r="N312" s="3">
        <v>42184.057415570001</v>
      </c>
      <c r="O312" s="3">
        <v>6.352982334E+16</v>
      </c>
      <c r="P312" s="3">
        <v>-124.26445440000001</v>
      </c>
      <c r="Q312" s="3">
        <v>3.0732489959999998</v>
      </c>
      <c r="R312" s="3">
        <v>90.643702777000001</v>
      </c>
      <c r="S312" s="3">
        <v>-41832.763742019997</v>
      </c>
      <c r="T312" s="3">
        <v>-5317.8389680700002</v>
      </c>
      <c r="U312" s="3">
        <v>1110.25552326</v>
      </c>
      <c r="V312" s="3">
        <v>0.38727054799999999</v>
      </c>
      <c r="W312" s="3">
        <v>-3.0485510800000002</v>
      </c>
      <c r="X312" s="3">
        <v>-3.4888842000000003E-2</v>
      </c>
      <c r="Y312" s="3">
        <v>0</v>
      </c>
    </row>
    <row r="313" spans="9:25" x14ac:dyDescent="0.25">
      <c r="I313" s="3">
        <v>310</v>
      </c>
      <c r="J313" s="24">
        <v>41705.881944444445</v>
      </c>
      <c r="K313" s="3">
        <v>1.506830337</v>
      </c>
      <c r="L313" s="3">
        <v>64.490381485</v>
      </c>
      <c r="M313" s="3">
        <v>35805.868013539999</v>
      </c>
      <c r="N313" s="3">
        <v>42184.017775868</v>
      </c>
      <c r="O313" s="3">
        <v>6.35298234E+16</v>
      </c>
      <c r="P313" s="3">
        <v>-123.26445440000001</v>
      </c>
      <c r="Q313" s="3">
        <v>3.073251876</v>
      </c>
      <c r="R313" s="3">
        <v>90.650302049000004</v>
      </c>
      <c r="S313" s="3">
        <v>-41809.127977390002</v>
      </c>
      <c r="T313" s="3">
        <v>-5500.6981680700001</v>
      </c>
      <c r="U313" s="3">
        <v>1108.15318224</v>
      </c>
      <c r="V313" s="3">
        <v>0.40059504099999999</v>
      </c>
      <c r="W313" s="3">
        <v>-3.0468276439999999</v>
      </c>
      <c r="X313" s="3">
        <v>-3.5242242999999999E-2</v>
      </c>
      <c r="Y313" s="3">
        <v>0</v>
      </c>
    </row>
    <row r="314" spans="9:25" x14ac:dyDescent="0.25">
      <c r="I314" s="3">
        <v>311</v>
      </c>
      <c r="J314" s="24">
        <v>41705.882638888892</v>
      </c>
      <c r="K314" s="3">
        <v>1.5039436049999999</v>
      </c>
      <c r="L314" s="3">
        <v>64.490215508000006</v>
      </c>
      <c r="M314" s="3">
        <v>35805.828038961998</v>
      </c>
      <c r="N314" s="3">
        <v>42183.977744794996</v>
      </c>
      <c r="O314" s="3">
        <v>6.352982346E+16</v>
      </c>
      <c r="P314" s="3">
        <v>-122.26445440000001</v>
      </c>
      <c r="Q314" s="3">
        <v>3.073254784</v>
      </c>
      <c r="R314" s="3">
        <v>90.656888527000007</v>
      </c>
      <c r="S314" s="3">
        <v>-41784.692981259999</v>
      </c>
      <c r="T314" s="3">
        <v>-5683.4522154599999</v>
      </c>
      <c r="U314" s="3">
        <v>1106.029659</v>
      </c>
      <c r="V314" s="3">
        <v>0.41391191399999999</v>
      </c>
      <c r="W314" s="3">
        <v>-3.0450459599999999</v>
      </c>
      <c r="X314" s="3">
        <v>-3.5594972000000002E-2</v>
      </c>
      <c r="Y314" s="3">
        <v>0</v>
      </c>
    </row>
    <row r="315" spans="9:25" x14ac:dyDescent="0.25">
      <c r="I315" s="3">
        <v>312</v>
      </c>
      <c r="J315" s="24">
        <v>41705.883333333331</v>
      </c>
      <c r="K315" s="3">
        <v>1.5010281299999999</v>
      </c>
      <c r="L315" s="3">
        <v>64.490049342999995</v>
      </c>
      <c r="M315" s="3">
        <v>35805.787674234998</v>
      </c>
      <c r="N315" s="3">
        <v>42183.937323120001</v>
      </c>
      <c r="O315" s="3">
        <v>6.352982352E+16</v>
      </c>
      <c r="P315" s="3">
        <v>-121.26445440000001</v>
      </c>
      <c r="Q315" s="3">
        <v>3.0732577210000001</v>
      </c>
      <c r="R315" s="3">
        <v>90.663467647999994</v>
      </c>
      <c r="S315" s="3">
        <v>-41759.459218470001</v>
      </c>
      <c r="T315" s="3">
        <v>-5866.0976163599998</v>
      </c>
      <c r="U315" s="3">
        <v>1103.8849940099999</v>
      </c>
      <c r="V315" s="3">
        <v>0.42722091200000001</v>
      </c>
      <c r="W315" s="3">
        <v>-3.0432060600000002</v>
      </c>
      <c r="X315" s="3">
        <v>-3.5947023000000002E-2</v>
      </c>
      <c r="Y315" s="3">
        <v>0</v>
      </c>
    </row>
    <row r="316" spans="9:25" x14ac:dyDescent="0.25">
      <c r="I316" s="3">
        <v>313</v>
      </c>
      <c r="J316" s="24">
        <v>41705.884027777778</v>
      </c>
      <c r="K316" s="3">
        <v>1.4980839690000001</v>
      </c>
      <c r="L316" s="3">
        <v>64.489882988999994</v>
      </c>
      <c r="M316" s="3">
        <v>35805.746920129997</v>
      </c>
      <c r="N316" s="3">
        <v>42183.896511619001</v>
      </c>
      <c r="O316" s="3">
        <v>6.352982358E+16</v>
      </c>
      <c r="P316" s="3">
        <v>-120.26445440000001</v>
      </c>
      <c r="Q316" s="3">
        <v>3.0732606859999998</v>
      </c>
      <c r="R316" s="3">
        <v>90.670028525999996</v>
      </c>
      <c r="S316" s="3">
        <v>-41733.427169130002</v>
      </c>
      <c r="T316" s="3">
        <v>-6048.6308789599998</v>
      </c>
      <c r="U316" s="3">
        <v>1101.7192281600001</v>
      </c>
      <c r="V316" s="3">
        <v>0.44052178199999997</v>
      </c>
      <c r="W316" s="3">
        <v>-3.0413079810000001</v>
      </c>
      <c r="X316" s="3">
        <v>-3.6298388000000001E-2</v>
      </c>
      <c r="Y316" s="3">
        <v>0</v>
      </c>
    </row>
    <row r="317" spans="9:25" x14ac:dyDescent="0.25">
      <c r="I317" s="3">
        <v>314</v>
      </c>
      <c r="J317" s="24">
        <v>41705.884722222225</v>
      </c>
      <c r="K317" s="3">
        <v>1.4951111770000001</v>
      </c>
      <c r="L317" s="3">
        <v>64.489716446000003</v>
      </c>
      <c r="M317" s="3">
        <v>35805.705777429001</v>
      </c>
      <c r="N317" s="3">
        <v>42183.855311077998</v>
      </c>
      <c r="O317" s="3">
        <v>6.352982364E+16</v>
      </c>
      <c r="P317" s="3">
        <v>-119.26445440000001</v>
      </c>
      <c r="Q317" s="3">
        <v>3.0732636800000002</v>
      </c>
      <c r="R317" s="3">
        <v>90.676575475000007</v>
      </c>
      <c r="S317" s="3">
        <v>-41706.59732855</v>
      </c>
      <c r="T317" s="3">
        <v>-6231.0485135700001</v>
      </c>
      <c r="U317" s="3">
        <v>1099.53240274</v>
      </c>
      <c r="V317" s="3">
        <v>0.45381426899999999</v>
      </c>
      <c r="W317" s="3">
        <v>-3.0393517569999999</v>
      </c>
      <c r="X317" s="3">
        <v>-3.6649060999999997E-2</v>
      </c>
      <c r="Y317" s="3">
        <v>0</v>
      </c>
    </row>
    <row r="318" spans="9:25" x14ac:dyDescent="0.25">
      <c r="I318" s="3">
        <v>315</v>
      </c>
      <c r="J318" s="24">
        <v>41705.885416666664</v>
      </c>
      <c r="K318" s="3">
        <v>1.492109811</v>
      </c>
      <c r="L318" s="3">
        <v>64.489549710999995</v>
      </c>
      <c r="M318" s="3">
        <v>35805.664246918997</v>
      </c>
      <c r="N318" s="3">
        <v>42183.813722288003</v>
      </c>
      <c r="O318" s="3">
        <v>6.35298237E+16</v>
      </c>
      <c r="P318" s="3">
        <v>-118.26445440000001</v>
      </c>
      <c r="Q318" s="3">
        <v>3.0732667010000001</v>
      </c>
      <c r="R318" s="3">
        <v>90.683115892000004</v>
      </c>
      <c r="S318" s="3">
        <v>-41678.970207290004</v>
      </c>
      <c r="T318" s="3">
        <v>-6413.3470326699999</v>
      </c>
      <c r="U318" s="3">
        <v>1097.3245594299999</v>
      </c>
      <c r="V318" s="3">
        <v>0.46709812000000001</v>
      </c>
      <c r="W318" s="3">
        <v>-3.037337425</v>
      </c>
      <c r="X318" s="3">
        <v>-3.6999035999999999E-2</v>
      </c>
      <c r="Y318" s="3">
        <v>0</v>
      </c>
    </row>
    <row r="319" spans="9:25" x14ac:dyDescent="0.25">
      <c r="I319" s="3">
        <v>316</v>
      </c>
      <c r="J319" s="24">
        <v>41705.886111111111</v>
      </c>
      <c r="K319" s="3">
        <v>1.4890799290000001</v>
      </c>
      <c r="L319" s="3">
        <v>64.489382618999997</v>
      </c>
      <c r="M319" s="3">
        <v>35805.622329395002</v>
      </c>
      <c r="N319" s="3">
        <v>42183.771746049002</v>
      </c>
      <c r="O319" s="3">
        <v>6.352982376E+16</v>
      </c>
      <c r="P319" s="3">
        <v>-117.26445440000001</v>
      </c>
      <c r="Q319" s="3">
        <v>3.0732697510000002</v>
      </c>
      <c r="R319" s="3">
        <v>90.689637472000001</v>
      </c>
      <c r="S319" s="3">
        <v>-41650.546331149999</v>
      </c>
      <c r="T319" s="3">
        <v>-6595.5229510099998</v>
      </c>
      <c r="U319" s="3">
        <v>1095.09574034</v>
      </c>
      <c r="V319" s="3">
        <v>0.48037308099999998</v>
      </c>
      <c r="W319" s="3">
        <v>-3.0352650250000002</v>
      </c>
      <c r="X319" s="3">
        <v>-3.7348305999999998E-2</v>
      </c>
      <c r="Y319" s="3">
        <v>0</v>
      </c>
    </row>
    <row r="320" spans="9:25" x14ac:dyDescent="0.25">
      <c r="I320" s="3">
        <v>317</v>
      </c>
      <c r="J320" s="24">
        <v>41705.886805555558</v>
      </c>
      <c r="K320" s="3">
        <v>1.486021587</v>
      </c>
      <c r="L320" s="3">
        <v>64.489215501999993</v>
      </c>
      <c r="M320" s="3">
        <v>35805.580025659998</v>
      </c>
      <c r="N320" s="3">
        <v>42183.729383168997</v>
      </c>
      <c r="O320" s="3">
        <v>6.352982382E+16</v>
      </c>
      <c r="P320" s="3">
        <v>-116.26445440000001</v>
      </c>
      <c r="Q320" s="3">
        <v>3.073272829</v>
      </c>
      <c r="R320" s="3">
        <v>90.696147444000005</v>
      </c>
      <c r="S320" s="3">
        <v>-41621.326241119998</v>
      </c>
      <c r="T320" s="3">
        <v>-6777.5727856399999</v>
      </c>
      <c r="U320" s="3">
        <v>1092.84598794</v>
      </c>
      <c r="V320" s="3">
        <v>0.49363889900000002</v>
      </c>
      <c r="W320" s="3">
        <v>-3.0331345939999999</v>
      </c>
      <c r="X320" s="3">
        <v>-3.7696862999999997E-2</v>
      </c>
      <c r="Y320" s="3">
        <v>0</v>
      </c>
    </row>
    <row r="321" spans="9:25" x14ac:dyDescent="0.25">
      <c r="I321" s="3">
        <v>318</v>
      </c>
      <c r="J321" s="24">
        <v>41705.887499999997</v>
      </c>
      <c r="K321" s="3">
        <v>1.4829348440000001</v>
      </c>
      <c r="L321" s="3">
        <v>64.489048194000006</v>
      </c>
      <c r="M321" s="3">
        <v>35805.537336522</v>
      </c>
      <c r="N321" s="3">
        <v>42183.686634459998</v>
      </c>
      <c r="O321" s="3">
        <v>6.352982388E+16</v>
      </c>
      <c r="P321" s="3">
        <v>-115.26445440000001</v>
      </c>
      <c r="Q321" s="3">
        <v>3.0732759349999998</v>
      </c>
      <c r="R321" s="3">
        <v>90.702643550000005</v>
      </c>
      <c r="S321" s="3">
        <v>-41591.3104934</v>
      </c>
      <c r="T321" s="3">
        <v>-6959.4930560299999</v>
      </c>
      <c r="U321" s="3">
        <v>1090.5753451200001</v>
      </c>
      <c r="V321" s="3">
        <v>0.50689532000000004</v>
      </c>
      <c r="W321" s="3">
        <v>-3.0309461739999999</v>
      </c>
      <c r="X321" s="3">
        <v>-3.8044702E-2</v>
      </c>
      <c r="Y321" s="3">
        <v>0</v>
      </c>
    </row>
    <row r="322" spans="9:25" x14ac:dyDescent="0.25">
      <c r="I322" s="3">
        <v>319</v>
      </c>
      <c r="J322" s="24">
        <v>41705.888194444444</v>
      </c>
      <c r="K322" s="3">
        <v>1.47981976</v>
      </c>
      <c r="L322" s="3">
        <v>64.488880692999999</v>
      </c>
      <c r="M322" s="3">
        <v>35805.494262799999</v>
      </c>
      <c r="N322" s="3">
        <v>42183.643500744998</v>
      </c>
      <c r="O322" s="3">
        <v>6.352982394E+16</v>
      </c>
      <c r="P322" s="3">
        <v>-114.26445440000001</v>
      </c>
      <c r="Q322" s="3">
        <v>3.0732790689999998</v>
      </c>
      <c r="R322" s="3">
        <v>90.709128219999997</v>
      </c>
      <c r="S322" s="3">
        <v>-41560.49965939</v>
      </c>
      <c r="T322" s="3">
        <v>-7141.2802840699997</v>
      </c>
      <c r="U322" s="3">
        <v>1088.2838551899999</v>
      </c>
      <c r="V322" s="3">
        <v>0.52014209099999997</v>
      </c>
      <c r="W322" s="3">
        <v>-3.028699805</v>
      </c>
      <c r="X322" s="3">
        <v>-3.8391815000000003E-2</v>
      </c>
      <c r="Y322" s="3">
        <v>0</v>
      </c>
    </row>
    <row r="323" spans="9:25" x14ac:dyDescent="0.25">
      <c r="I323" s="3">
        <v>320</v>
      </c>
      <c r="J323" s="24">
        <v>41705.888888888891</v>
      </c>
      <c r="K323" s="3">
        <v>1.4766763919999999</v>
      </c>
      <c r="L323" s="3">
        <v>64.488713000000004</v>
      </c>
      <c r="M323" s="3">
        <v>35805.450805319</v>
      </c>
      <c r="N323" s="3">
        <v>42183.599982854001</v>
      </c>
      <c r="O323" s="3">
        <v>6.3529824E+16</v>
      </c>
      <c r="P323" s="3">
        <v>-113.26445440000001</v>
      </c>
      <c r="Q323" s="3">
        <v>3.0732822309999999</v>
      </c>
      <c r="R323" s="3">
        <v>90.715597458999994</v>
      </c>
      <c r="S323" s="3">
        <v>-41528.894325640002</v>
      </c>
      <c r="T323" s="3">
        <v>-7322.9309941800002</v>
      </c>
      <c r="U323" s="3">
        <v>1085.9715618299999</v>
      </c>
      <c r="V323" s="3">
        <v>0.53337895899999999</v>
      </c>
      <c r="W323" s="3">
        <v>-3.0263955309999999</v>
      </c>
      <c r="X323" s="3">
        <v>-3.8738197000000002E-2</v>
      </c>
      <c r="Y323" s="3">
        <v>0</v>
      </c>
    </row>
    <row r="324" spans="9:25" x14ac:dyDescent="0.25">
      <c r="I324" s="3">
        <v>321</v>
      </c>
      <c r="J324" s="24">
        <v>41705.88958333333</v>
      </c>
      <c r="K324" s="3">
        <v>1.4735048019999999</v>
      </c>
      <c r="L324" s="3">
        <v>64.488545114000004</v>
      </c>
      <c r="M324" s="3">
        <v>35805.406964909002</v>
      </c>
      <c r="N324" s="3">
        <v>42183.556081622002</v>
      </c>
      <c r="O324" s="3">
        <v>6.352982406E+16</v>
      </c>
      <c r="P324" s="3">
        <v>-112.26445440000001</v>
      </c>
      <c r="Q324" s="3">
        <v>3.073285421</v>
      </c>
      <c r="R324" s="3">
        <v>90.722055312999998</v>
      </c>
      <c r="S324" s="3">
        <v>-41496.495093910002</v>
      </c>
      <c r="T324" s="3">
        <v>-7504.4417133699999</v>
      </c>
      <c r="U324" s="3">
        <v>1083.63850912</v>
      </c>
      <c r="V324" s="3">
        <v>0.54660567199999999</v>
      </c>
      <c r="W324" s="3">
        <v>-3.024033395</v>
      </c>
      <c r="X324" s="3">
        <v>-3.9083840000000002E-2</v>
      </c>
      <c r="Y324" s="3">
        <v>0</v>
      </c>
    </row>
    <row r="325" spans="9:25" x14ac:dyDescent="0.25">
      <c r="I325" s="3">
        <v>322</v>
      </c>
      <c r="J325" s="24">
        <v>41705.890277777777</v>
      </c>
      <c r="K325" s="3">
        <v>1.470305049</v>
      </c>
      <c r="L325" s="3">
        <v>64.488377036000003</v>
      </c>
      <c r="M325" s="3">
        <v>35805.362742411002</v>
      </c>
      <c r="N325" s="3">
        <v>42183.511797894003</v>
      </c>
      <c r="O325" s="3">
        <v>6.352982412E+16</v>
      </c>
      <c r="P325" s="3">
        <v>-111.26445440000001</v>
      </c>
      <c r="Q325" s="3">
        <v>3.0732886389999998</v>
      </c>
      <c r="R325" s="3">
        <v>90.728494658000002</v>
      </c>
      <c r="S325" s="3">
        <v>-41463.302581099997</v>
      </c>
      <c r="T325" s="3">
        <v>-7685.80897129</v>
      </c>
      <c r="U325" s="3">
        <v>1081.2847415399999</v>
      </c>
      <c r="V325" s="3">
        <v>0.55982197600000005</v>
      </c>
      <c r="W325" s="3">
        <v>-3.021613441</v>
      </c>
      <c r="X325" s="3">
        <v>-3.9428737999999998E-2</v>
      </c>
      <c r="Y325" s="3">
        <v>0</v>
      </c>
    </row>
    <row r="326" spans="9:25" x14ac:dyDescent="0.25">
      <c r="I326" s="3">
        <v>323</v>
      </c>
      <c r="J326" s="24">
        <v>41705.890972222223</v>
      </c>
      <c r="K326" s="3">
        <v>1.467077194</v>
      </c>
      <c r="L326" s="3">
        <v>64.488208763000003</v>
      </c>
      <c r="M326" s="3">
        <v>35805.318138670002</v>
      </c>
      <c r="N326" s="3">
        <v>42183.467132520003</v>
      </c>
      <c r="O326" s="3">
        <v>6.352982418E+16</v>
      </c>
      <c r="P326" s="3">
        <v>-110.26445440000001</v>
      </c>
      <c r="Q326" s="3">
        <v>3.0732918840000001</v>
      </c>
      <c r="R326" s="3">
        <v>90.734925623999999</v>
      </c>
      <c r="S326" s="3">
        <v>-41429.317419250001</v>
      </c>
      <c r="T326" s="3">
        <v>-7867.0293003200004</v>
      </c>
      <c r="U326" s="3">
        <v>1078.91030398</v>
      </c>
      <c r="V326" s="3">
        <v>0.57302762100000004</v>
      </c>
      <c r="W326" s="3">
        <v>-3.019135715</v>
      </c>
      <c r="X326" s="3">
        <v>-3.9772884000000001E-2</v>
      </c>
      <c r="Y326" s="3">
        <v>0</v>
      </c>
    </row>
    <row r="327" spans="9:25" x14ac:dyDescent="0.25">
      <c r="I327" s="3">
        <v>324</v>
      </c>
      <c r="J327" s="24">
        <v>41705.89166666667</v>
      </c>
      <c r="K327" s="3">
        <v>1.4638213</v>
      </c>
      <c r="L327" s="3">
        <v>64.488040296999998</v>
      </c>
      <c r="M327" s="3">
        <v>35805.273154542003</v>
      </c>
      <c r="N327" s="3">
        <v>42183.422086361003</v>
      </c>
      <c r="O327" s="3">
        <v>6.352982424E+16</v>
      </c>
      <c r="P327" s="3">
        <v>-109.26445440000001</v>
      </c>
      <c r="Q327" s="3">
        <v>3.073295157</v>
      </c>
      <c r="R327" s="3">
        <v>90.741339330000002</v>
      </c>
      <c r="S327" s="3">
        <v>-41394.540255560001</v>
      </c>
      <c r="T327" s="3">
        <v>-8048.0992356099996</v>
      </c>
      <c r="U327" s="3">
        <v>1076.5152417100001</v>
      </c>
      <c r="V327" s="3">
        <v>0.58622235199999995</v>
      </c>
      <c r="W327" s="3">
        <v>-3.0166002650000001</v>
      </c>
      <c r="X327" s="3">
        <v>-4.0116272000000001E-2</v>
      </c>
      <c r="Y327" s="3">
        <v>0</v>
      </c>
    </row>
    <row r="328" spans="9:25" x14ac:dyDescent="0.25">
      <c r="I328" s="3">
        <v>325</v>
      </c>
      <c r="J328" s="24">
        <v>41705.892361111109</v>
      </c>
      <c r="K328" s="3">
        <v>1.460537427</v>
      </c>
      <c r="L328" s="3">
        <v>64.487871638000001</v>
      </c>
      <c r="M328" s="3">
        <v>35805.227790887002</v>
      </c>
      <c r="N328" s="3">
        <v>42183.376660280999</v>
      </c>
      <c r="O328" s="3">
        <v>6.35298243E+16</v>
      </c>
      <c r="P328" s="3">
        <v>-108.26445440000001</v>
      </c>
      <c r="Q328" s="3">
        <v>3.073298458</v>
      </c>
      <c r="R328" s="3">
        <v>90.747739562000007</v>
      </c>
      <c r="S328" s="3">
        <v>-41358.971752329999</v>
      </c>
      <c r="T328" s="3">
        <v>-8229.0153151699997</v>
      </c>
      <c r="U328" s="3">
        <v>1074.09960039</v>
      </c>
      <c r="V328" s="3">
        <v>0.59940592000000004</v>
      </c>
      <c r="W328" s="3">
        <v>-3.0140071389999998</v>
      </c>
      <c r="X328" s="3">
        <v>-4.0458895000000002E-2</v>
      </c>
      <c r="Y328" s="3">
        <v>0</v>
      </c>
    </row>
    <row r="329" spans="9:25" x14ac:dyDescent="0.25">
      <c r="I329" s="3">
        <v>326</v>
      </c>
      <c r="J329" s="24">
        <v>41705.893055555556</v>
      </c>
      <c r="K329" s="3">
        <v>1.457225639</v>
      </c>
      <c r="L329" s="3">
        <v>64.487702784000007</v>
      </c>
      <c r="M329" s="3">
        <v>35805.182048572999</v>
      </c>
      <c r="N329" s="3">
        <v>42183.330855154003</v>
      </c>
      <c r="O329" s="3">
        <v>6.352982436E+16</v>
      </c>
      <c r="P329" s="3">
        <v>-107.26445440000001</v>
      </c>
      <c r="Q329" s="3">
        <v>3.073301786</v>
      </c>
      <c r="R329" s="3">
        <v>90.754126103999994</v>
      </c>
      <c r="S329" s="3">
        <v>-41322.612586969997</v>
      </c>
      <c r="T329" s="3">
        <v>-8409.7740799099993</v>
      </c>
      <c r="U329" s="3">
        <v>1071.6634260799999</v>
      </c>
      <c r="V329" s="3">
        <v>0.61257807099999995</v>
      </c>
      <c r="W329" s="3">
        <v>-3.011356385</v>
      </c>
      <c r="X329" s="3">
        <v>-4.0800745999999999E-2</v>
      </c>
      <c r="Y329" s="3">
        <v>0</v>
      </c>
    </row>
    <row r="330" spans="9:25" x14ac:dyDescent="0.25">
      <c r="I330" s="3">
        <v>327</v>
      </c>
      <c r="J330" s="24">
        <v>41705.893750000003</v>
      </c>
      <c r="K330" s="3">
        <v>1.4538859980000001</v>
      </c>
      <c r="L330" s="3">
        <v>64.487533737000007</v>
      </c>
      <c r="M330" s="3">
        <v>35805.135928475996</v>
      </c>
      <c r="N330" s="3">
        <v>42183.284671859998</v>
      </c>
      <c r="O330" s="3">
        <v>6.352982442E+16</v>
      </c>
      <c r="P330" s="3">
        <v>-106.26445440000001</v>
      </c>
      <c r="Q330" s="3">
        <v>3.0733051420000002</v>
      </c>
      <c r="R330" s="3">
        <v>90.760497951999994</v>
      </c>
      <c r="S330" s="3">
        <v>-41285.463452010001</v>
      </c>
      <c r="T330" s="3">
        <v>-8590.3720737399999</v>
      </c>
      <c r="U330" s="3">
        <v>1069.2067652400001</v>
      </c>
      <c r="V330" s="3">
        <v>0.625738554</v>
      </c>
      <c r="W330" s="3">
        <v>-3.0086480529999999</v>
      </c>
      <c r="X330" s="3">
        <v>-4.1141820000000003E-2</v>
      </c>
      <c r="Y330" s="3">
        <v>0</v>
      </c>
    </row>
    <row r="331" spans="9:25" x14ac:dyDescent="0.25">
      <c r="I331" s="3">
        <v>328</v>
      </c>
      <c r="J331" s="24">
        <v>41705.894444444442</v>
      </c>
      <c r="K331" s="3">
        <v>1.450518569</v>
      </c>
      <c r="L331" s="3">
        <v>64.487364495999998</v>
      </c>
      <c r="M331" s="3">
        <v>35805.089431480003</v>
      </c>
      <c r="N331" s="3">
        <v>42183.238111286999</v>
      </c>
      <c r="O331" s="3">
        <v>6.352982448E+16</v>
      </c>
      <c r="P331" s="3">
        <v>-105.26445440000001</v>
      </c>
      <c r="Q331" s="3">
        <v>3.0733085249999998</v>
      </c>
      <c r="R331" s="3">
        <v>90.766855694</v>
      </c>
      <c r="S331" s="3">
        <v>-41247.525055040001</v>
      </c>
      <c r="T331" s="3">
        <v>-8770.8058435999992</v>
      </c>
      <c r="U331" s="3">
        <v>1066.72966471</v>
      </c>
      <c r="V331" s="3">
        <v>0.63888711799999998</v>
      </c>
      <c r="W331" s="3">
        <v>-3.005882196</v>
      </c>
      <c r="X331" s="3">
        <v>-4.1482109000000003E-2</v>
      </c>
      <c r="Y331" s="3">
        <v>0</v>
      </c>
    </row>
    <row r="332" spans="9:25" x14ac:dyDescent="0.25">
      <c r="I332" s="3">
        <v>329</v>
      </c>
      <c r="J332" s="24">
        <v>41705.895138888889</v>
      </c>
      <c r="K332" s="3">
        <v>1.4471234150000001</v>
      </c>
      <c r="L332" s="3">
        <v>64.487195061999998</v>
      </c>
      <c r="M332" s="3">
        <v>35805.042558474997</v>
      </c>
      <c r="N332" s="3">
        <v>42183.191174330997</v>
      </c>
      <c r="O332" s="3">
        <v>6.352982454E+16</v>
      </c>
      <c r="P332" s="3">
        <v>-104.26445440000001</v>
      </c>
      <c r="Q332" s="3">
        <v>3.0733119360000001</v>
      </c>
      <c r="R332" s="3">
        <v>90.773195907000002</v>
      </c>
      <c r="S332" s="3">
        <v>-41208.798118749997</v>
      </c>
      <c r="T332" s="3">
        <v>-8951.0719395600008</v>
      </c>
      <c r="U332" s="3">
        <v>1064.2321717299999</v>
      </c>
      <c r="V332" s="3">
        <v>0.652023511</v>
      </c>
      <c r="W332" s="3">
        <v>-3.0030588659999999</v>
      </c>
      <c r="X332" s="3">
        <v>-4.1821606999999997E-2</v>
      </c>
      <c r="Y332" s="3">
        <v>0</v>
      </c>
    </row>
    <row r="333" spans="9:25" x14ac:dyDescent="0.25">
      <c r="I333" s="3">
        <v>330</v>
      </c>
      <c r="J333" s="24">
        <v>41705.895833333336</v>
      </c>
      <c r="K333" s="3">
        <v>1.4437005999999999</v>
      </c>
      <c r="L333" s="3">
        <v>64.487025266000003</v>
      </c>
      <c r="M333" s="3">
        <v>35804.995310357001</v>
      </c>
      <c r="N333" s="3">
        <v>42183.143861892997</v>
      </c>
      <c r="O333" s="3">
        <v>6.35298246E+16</v>
      </c>
      <c r="P333" s="3">
        <v>-103.26445440000001</v>
      </c>
      <c r="Q333" s="3">
        <v>3.0733153739999999</v>
      </c>
      <c r="R333" s="3">
        <v>90.779526197999999</v>
      </c>
      <c r="S333" s="3">
        <v>-41169.283380859997</v>
      </c>
      <c r="T333" s="3">
        <v>-9131.1669148399997</v>
      </c>
      <c r="U333" s="3">
        <v>1061.7143339100001</v>
      </c>
      <c r="V333" s="3">
        <v>0.66514748400000001</v>
      </c>
      <c r="W333" s="3">
        <v>-3.0001781150000002</v>
      </c>
      <c r="X333" s="3">
        <v>-4.2160308000000001E-2</v>
      </c>
      <c r="Y333" s="3">
        <v>0</v>
      </c>
    </row>
    <row r="334" spans="9:25" x14ac:dyDescent="0.25">
      <c r="I334" s="3">
        <v>331</v>
      </c>
      <c r="J334" s="24">
        <v>41705.896527777775</v>
      </c>
      <c r="K334" s="3">
        <v>1.4402501910000001</v>
      </c>
      <c r="L334" s="3">
        <v>64.486855444</v>
      </c>
      <c r="M334" s="3">
        <v>35804.947688032</v>
      </c>
      <c r="N334" s="3">
        <v>42183.096174881997</v>
      </c>
      <c r="O334" s="3">
        <v>6.352982466E+16</v>
      </c>
      <c r="P334" s="3">
        <v>-102.26445440000001</v>
      </c>
      <c r="Q334" s="3">
        <v>3.0733188390000001</v>
      </c>
      <c r="R334" s="3">
        <v>90.785838408000004</v>
      </c>
      <c r="S334" s="3">
        <v>-41128.981594160003</v>
      </c>
      <c r="T334" s="3">
        <v>-9311.0873259399996</v>
      </c>
      <c r="U334" s="3">
        <v>1059.1761992700001</v>
      </c>
      <c r="V334" s="3">
        <v>0.67825878500000003</v>
      </c>
      <c r="W334" s="3">
        <v>-2.997239999</v>
      </c>
      <c r="X334" s="3">
        <v>-4.2498204999999997E-2</v>
      </c>
      <c r="Y334" s="3">
        <v>0</v>
      </c>
    </row>
    <row r="335" spans="9:25" x14ac:dyDescent="0.25">
      <c r="I335" s="3">
        <v>332</v>
      </c>
      <c r="J335" s="24">
        <v>41705.897222222222</v>
      </c>
      <c r="K335" s="3">
        <v>1.436772253</v>
      </c>
      <c r="L335" s="3">
        <v>64.486685429000005</v>
      </c>
      <c r="M335" s="3">
        <v>35804.899692409999</v>
      </c>
      <c r="N335" s="3">
        <v>42183.048114217003</v>
      </c>
      <c r="O335" s="3">
        <v>6.352982472E+16</v>
      </c>
      <c r="P335" s="3">
        <v>-101.26445440000001</v>
      </c>
      <c r="Q335" s="3">
        <v>3.073322332</v>
      </c>
      <c r="R335" s="3">
        <v>90.792138133999998</v>
      </c>
      <c r="S335" s="3">
        <v>-41087.893526450003</v>
      </c>
      <c r="T335" s="3">
        <v>-9490.8297326400007</v>
      </c>
      <c r="U335" s="3">
        <v>1056.61781621</v>
      </c>
      <c r="V335" s="3">
        <v>0.69135716400000002</v>
      </c>
      <c r="W335" s="3">
        <v>-2.994244573</v>
      </c>
      <c r="X335" s="3">
        <v>-4.2835291999999997E-2</v>
      </c>
      <c r="Y335" s="3">
        <v>0</v>
      </c>
    </row>
    <row r="336" spans="9:25" x14ac:dyDescent="0.25">
      <c r="I336" s="3">
        <v>333</v>
      </c>
      <c r="J336" s="24">
        <v>41705.897916666669</v>
      </c>
      <c r="K336" s="3">
        <v>1.433266852</v>
      </c>
      <c r="L336" s="3">
        <v>64.486515221000005</v>
      </c>
      <c r="M336" s="3">
        <v>35804.851324413001</v>
      </c>
      <c r="N336" s="3">
        <v>42182.999680820001</v>
      </c>
      <c r="O336" s="3">
        <v>6.352982478E+16</v>
      </c>
      <c r="P336" s="3">
        <v>-100.26445440000001</v>
      </c>
      <c r="Q336" s="3">
        <v>3.0733258509999999</v>
      </c>
      <c r="R336" s="3">
        <v>90.798419197000001</v>
      </c>
      <c r="S336" s="3">
        <v>-41046.019960550002</v>
      </c>
      <c r="T336" s="3">
        <v>-9670.3906981100008</v>
      </c>
      <c r="U336" s="3">
        <v>1054.03923353</v>
      </c>
      <c r="V336" s="3">
        <v>0.70444236999999998</v>
      </c>
      <c r="W336" s="3">
        <v>-2.991191895</v>
      </c>
      <c r="X336" s="3">
        <v>-4.3171560999999997E-2</v>
      </c>
      <c r="Y336" s="3">
        <v>0</v>
      </c>
    </row>
    <row r="337" spans="9:25" x14ac:dyDescent="0.25">
      <c r="I337" s="3">
        <v>334</v>
      </c>
      <c r="J337" s="24">
        <v>41705.898611111108</v>
      </c>
      <c r="K337" s="3">
        <v>1.4297340549999999</v>
      </c>
      <c r="L337" s="3">
        <v>64.486344819999999</v>
      </c>
      <c r="M337" s="3">
        <v>35804.802584964003</v>
      </c>
      <c r="N337" s="3">
        <v>42182.950875622999</v>
      </c>
      <c r="O337" s="3">
        <v>6.352982484E+16</v>
      </c>
      <c r="P337" s="3">
        <v>-99.264454400000005</v>
      </c>
      <c r="Q337" s="3">
        <v>3.0733293979999998</v>
      </c>
      <c r="R337" s="3">
        <v>90.804685051999996</v>
      </c>
      <c r="S337" s="3">
        <v>-41003.361694289997</v>
      </c>
      <c r="T337" s="3">
        <v>-9849.7667889500008</v>
      </c>
      <c r="U337" s="3">
        <v>1051.44050038</v>
      </c>
      <c r="V337" s="3">
        <v>0.71751415500000004</v>
      </c>
      <c r="W337" s="3">
        <v>-2.9880820209999999</v>
      </c>
      <c r="X337" s="3">
        <v>-4.3507008E-2</v>
      </c>
      <c r="Y337" s="3">
        <v>0</v>
      </c>
    </row>
    <row r="338" spans="9:25" x14ac:dyDescent="0.25">
      <c r="I338" s="3">
        <v>335</v>
      </c>
      <c r="J338" s="24">
        <v>41705.899305555555</v>
      </c>
      <c r="K338" s="3">
        <v>1.42617393</v>
      </c>
      <c r="L338" s="3">
        <v>64.486174227000006</v>
      </c>
      <c r="M338" s="3">
        <v>35804.753474997997</v>
      </c>
      <c r="N338" s="3">
        <v>42182.901699563001</v>
      </c>
      <c r="O338" s="3">
        <v>6.35298249E+16</v>
      </c>
      <c r="P338" s="3">
        <v>-98.264454400000005</v>
      </c>
      <c r="Q338" s="3">
        <v>3.0733329720000002</v>
      </c>
      <c r="R338" s="3">
        <v>90.810938637999996</v>
      </c>
      <c r="S338" s="3">
        <v>-40959.919540490002</v>
      </c>
      <c r="T338" s="3">
        <v>-10028.954575289999</v>
      </c>
      <c r="U338" s="3">
        <v>1048.82166633</v>
      </c>
      <c r="V338" s="3">
        <v>0.730572267</v>
      </c>
      <c r="W338" s="3">
        <v>-2.9849150120000001</v>
      </c>
      <c r="X338" s="3">
        <v>-4.3841624000000003E-2</v>
      </c>
      <c r="Y338" s="3">
        <v>0</v>
      </c>
    </row>
    <row r="339" spans="9:25" x14ac:dyDescent="0.25">
      <c r="I339" s="3">
        <v>336</v>
      </c>
      <c r="J339" s="24">
        <v>41705.9</v>
      </c>
      <c r="K339" s="3">
        <v>1.422586543</v>
      </c>
      <c r="L339" s="3">
        <v>64.486003441999998</v>
      </c>
      <c r="M339" s="3">
        <v>35804.703995454001</v>
      </c>
      <c r="N339" s="3">
        <v>42182.852153587002</v>
      </c>
      <c r="O339" s="3">
        <v>6.352982496E+16</v>
      </c>
      <c r="P339" s="3">
        <v>-97.264454400000005</v>
      </c>
      <c r="Q339" s="3">
        <v>3.0733365720000001</v>
      </c>
      <c r="R339" s="3">
        <v>90.817176583000006</v>
      </c>
      <c r="S339" s="3">
        <v>-40915.694326930003</v>
      </c>
      <c r="T339" s="3">
        <v>-10207.950630789999</v>
      </c>
      <c r="U339" s="3">
        <v>1046.1827813299999</v>
      </c>
      <c r="V339" s="3">
        <v>0.74361645899999995</v>
      </c>
      <c r="W339" s="3">
        <v>-2.9816909269999998</v>
      </c>
      <c r="X339" s="3">
        <v>-4.4175405000000001E-2</v>
      </c>
      <c r="Y339" s="3">
        <v>0</v>
      </c>
    </row>
    <row r="340" spans="9:25" x14ac:dyDescent="0.25">
      <c r="I340" s="3">
        <v>337</v>
      </c>
      <c r="J340" s="24">
        <v>41705.900694444441</v>
      </c>
      <c r="K340" s="3">
        <v>1.418971964</v>
      </c>
      <c r="L340" s="3">
        <v>64.485832465000001</v>
      </c>
      <c r="M340" s="3">
        <v>35804.654147280002</v>
      </c>
      <c r="N340" s="3">
        <v>42182.802238645003</v>
      </c>
      <c r="O340" s="3">
        <v>6.352982502E+16</v>
      </c>
      <c r="P340" s="3">
        <v>-96.264454400000005</v>
      </c>
      <c r="Q340" s="3">
        <v>3.0733402000000001</v>
      </c>
      <c r="R340" s="3">
        <v>90.823398100999995</v>
      </c>
      <c r="S340" s="3">
        <v>-40870.686896339997</v>
      </c>
      <c r="T340" s="3">
        <v>-10386.751532779999</v>
      </c>
      <c r="U340" s="3">
        <v>1043.5238956999999</v>
      </c>
      <c r="V340" s="3">
        <v>0.75664648000000001</v>
      </c>
      <c r="W340" s="3">
        <v>-2.978409826</v>
      </c>
      <c r="X340" s="3">
        <v>-4.4508342999999999E-2</v>
      </c>
      <c r="Y340" s="3">
        <v>0</v>
      </c>
    </row>
    <row r="341" spans="9:25" x14ac:dyDescent="0.25">
      <c r="I341" s="3">
        <v>338</v>
      </c>
      <c r="J341" s="24">
        <v>41705.901388888888</v>
      </c>
      <c r="K341" s="3">
        <v>1.41533026</v>
      </c>
      <c r="L341" s="3">
        <v>64.485661128999993</v>
      </c>
      <c r="M341" s="3">
        <v>35804.603931430996</v>
      </c>
      <c r="N341" s="3">
        <v>42182.751955699001</v>
      </c>
      <c r="O341" s="3">
        <v>6.352982508E+16</v>
      </c>
      <c r="P341" s="3">
        <v>-95.264454400000005</v>
      </c>
      <c r="Q341" s="3">
        <v>3.073343854</v>
      </c>
      <c r="R341" s="3">
        <v>90.829605745999999</v>
      </c>
      <c r="S341" s="3">
        <v>-40824.898106400004</v>
      </c>
      <c r="T341" s="3">
        <v>-10565.353862280001</v>
      </c>
      <c r="U341" s="3">
        <v>1040.84506014</v>
      </c>
      <c r="V341" s="3">
        <v>0.76966208199999997</v>
      </c>
      <c r="W341" s="3">
        <v>-2.9750717739999999</v>
      </c>
      <c r="X341" s="3">
        <v>-4.4840432999999999E-2</v>
      </c>
      <c r="Y341" s="3">
        <v>0</v>
      </c>
    </row>
    <row r="342" spans="9:25" x14ac:dyDescent="0.25">
      <c r="I342" s="3">
        <v>339</v>
      </c>
      <c r="J342" s="24">
        <v>41705.902083333334</v>
      </c>
      <c r="K342" s="3">
        <v>1.4116615029999999</v>
      </c>
      <c r="L342" s="3">
        <v>64.485489771000005</v>
      </c>
      <c r="M342" s="3">
        <v>35804.553348866997</v>
      </c>
      <c r="N342" s="3">
        <v>42182.701305715003</v>
      </c>
      <c r="O342" s="3">
        <v>6.352982514E+16</v>
      </c>
      <c r="P342" s="3">
        <v>-94.264454400000005</v>
      </c>
      <c r="Q342" s="3">
        <v>3.0733475349999999</v>
      </c>
      <c r="R342" s="3">
        <v>90.835793253999995</v>
      </c>
      <c r="S342" s="3">
        <v>-40778.328829730002</v>
      </c>
      <c r="T342" s="3">
        <v>-10743.75420408</v>
      </c>
      <c r="U342" s="3">
        <v>1038.1463257400001</v>
      </c>
      <c r="V342" s="3">
        <v>0.78266301599999999</v>
      </c>
      <c r="W342" s="3">
        <v>-2.971676832</v>
      </c>
      <c r="X342" s="3">
        <v>-4.5171666999999999E-2</v>
      </c>
      <c r="Y342" s="3">
        <v>0</v>
      </c>
    </row>
    <row r="343" spans="9:25" x14ac:dyDescent="0.25">
      <c r="I343" s="3">
        <v>340</v>
      </c>
      <c r="J343" s="24">
        <v>41705.902777777781</v>
      </c>
      <c r="K343" s="3">
        <v>1.407965761</v>
      </c>
      <c r="L343" s="3">
        <v>64.485318222000004</v>
      </c>
      <c r="M343" s="3">
        <v>35804.502400557998</v>
      </c>
      <c r="N343" s="3">
        <v>42182.650289664998</v>
      </c>
      <c r="O343" s="3">
        <v>6.35298252E+16</v>
      </c>
      <c r="P343" s="3">
        <v>-93.264454400000005</v>
      </c>
      <c r="Q343" s="3">
        <v>3.0733512420000002</v>
      </c>
      <c r="R343" s="3">
        <v>90.841968886000004</v>
      </c>
      <c r="S343" s="3">
        <v>-40730.979953809998</v>
      </c>
      <c r="T343" s="3">
        <v>-10921.949146790001</v>
      </c>
      <c r="U343" s="3">
        <v>1035.4277439800001</v>
      </c>
      <c r="V343" s="3">
        <v>0.79564903300000001</v>
      </c>
      <c r="W343" s="3">
        <v>-2.9682250649999999</v>
      </c>
      <c r="X343" s="3">
        <v>-4.5502040000000001E-2</v>
      </c>
      <c r="Y343" s="3">
        <v>0</v>
      </c>
    </row>
    <row r="344" spans="9:25" x14ac:dyDescent="0.25">
      <c r="I344" s="3">
        <v>341</v>
      </c>
      <c r="J344" s="24">
        <v>41705.90347222222</v>
      </c>
      <c r="K344" s="3">
        <v>1.4042431049999999</v>
      </c>
      <c r="L344" s="3">
        <v>64.485146483999998</v>
      </c>
      <c r="M344" s="3">
        <v>35804.451087478003</v>
      </c>
      <c r="N344" s="3">
        <v>42182.598908532003</v>
      </c>
      <c r="O344" s="3">
        <v>6.352982526E+16</v>
      </c>
      <c r="P344" s="3">
        <v>-92.264454400000005</v>
      </c>
      <c r="Q344" s="3">
        <v>3.0733549760000001</v>
      </c>
      <c r="R344" s="3">
        <v>90.848124857000002</v>
      </c>
      <c r="S344" s="3">
        <v>-40682.852381069999</v>
      </c>
      <c r="T344" s="3">
        <v>-11099.93528295</v>
      </c>
      <c r="U344" s="3">
        <v>1032.6893666999999</v>
      </c>
      <c r="V344" s="3">
        <v>0.80861988699999998</v>
      </c>
      <c r="W344" s="3">
        <v>-2.9647165389999999</v>
      </c>
      <c r="X344" s="3">
        <v>-4.5831545000000001E-2</v>
      </c>
      <c r="Y344" s="3">
        <v>0</v>
      </c>
    </row>
    <row r="345" spans="9:25" x14ac:dyDescent="0.25">
      <c r="I345" s="3">
        <v>342</v>
      </c>
      <c r="J345" s="24">
        <v>41705.904166666667</v>
      </c>
      <c r="K345" s="3">
        <v>1.4004936050000001</v>
      </c>
      <c r="L345" s="3">
        <v>64.484974558000005</v>
      </c>
      <c r="M345" s="3">
        <v>35804.399410610997</v>
      </c>
      <c r="N345" s="3">
        <v>42182.547163301999</v>
      </c>
      <c r="O345" s="3">
        <v>6.352982532E+16</v>
      </c>
      <c r="P345" s="3">
        <v>-91.264454400000005</v>
      </c>
      <c r="Q345" s="3">
        <v>3.073358737</v>
      </c>
      <c r="R345" s="3">
        <v>90.854264318000006</v>
      </c>
      <c r="S345" s="3">
        <v>-40633.947028759998</v>
      </c>
      <c r="T345" s="3">
        <v>-11277.70920902</v>
      </c>
      <c r="U345" s="3">
        <v>1029.93124614</v>
      </c>
      <c r="V345" s="3">
        <v>0.82157532899999997</v>
      </c>
      <c r="W345" s="3">
        <v>-2.9611513199999999</v>
      </c>
      <c r="X345" s="3">
        <v>-4.6160175999999997E-2</v>
      </c>
      <c r="Y345" s="3">
        <v>0</v>
      </c>
    </row>
    <row r="346" spans="9:25" x14ac:dyDescent="0.25">
      <c r="I346" s="3">
        <v>343</v>
      </c>
      <c r="J346" s="24">
        <v>41705.904861111114</v>
      </c>
      <c r="K346" s="3">
        <v>1.3967173340000001</v>
      </c>
      <c r="L346" s="3">
        <v>64.484802443000007</v>
      </c>
      <c r="M346" s="3">
        <v>35804.347370944997</v>
      </c>
      <c r="N346" s="3">
        <v>42182.495054970001</v>
      </c>
      <c r="O346" s="3">
        <v>6.352982538E+16</v>
      </c>
      <c r="P346" s="3">
        <v>-90.264454400000005</v>
      </c>
      <c r="Q346" s="3">
        <v>3.0733625240000002</v>
      </c>
      <c r="R346" s="3">
        <v>90.860391093000004</v>
      </c>
      <c r="S346" s="3">
        <v>-40584.264829029999</v>
      </c>
      <c r="T346" s="3">
        <v>-11455.267525499999</v>
      </c>
      <c r="U346" s="3">
        <v>1027.1534348800001</v>
      </c>
      <c r="V346" s="3">
        <v>0.83451511099999998</v>
      </c>
      <c r="W346" s="3">
        <v>-2.957529477</v>
      </c>
      <c r="X346" s="3">
        <v>-4.6487926999999998E-2</v>
      </c>
      <c r="Y346" s="3">
        <v>0</v>
      </c>
    </row>
    <row r="347" spans="9:25" x14ac:dyDescent="0.25">
      <c r="I347" s="3">
        <v>344</v>
      </c>
      <c r="J347" s="24">
        <v>41705.905555555553</v>
      </c>
      <c r="K347" s="3">
        <v>1.3929143639999999</v>
      </c>
      <c r="L347" s="3">
        <v>64.484630140999997</v>
      </c>
      <c r="M347" s="3">
        <v>35804.294969478004</v>
      </c>
      <c r="N347" s="3">
        <v>42182.442584538003</v>
      </c>
      <c r="O347" s="3">
        <v>6.352982544E+16</v>
      </c>
      <c r="P347" s="3">
        <v>-89.264454400000005</v>
      </c>
      <c r="Q347" s="3">
        <v>3.0733663369999999</v>
      </c>
      <c r="R347" s="3">
        <v>90.866501248000006</v>
      </c>
      <c r="S347" s="3">
        <v>-40533.806728839998</v>
      </c>
      <c r="T347" s="3">
        <v>-11632.60683701</v>
      </c>
      <c r="U347" s="3">
        <v>1024.35598592</v>
      </c>
      <c r="V347" s="3">
        <v>0.84743898699999998</v>
      </c>
      <c r="W347" s="3">
        <v>-2.9538510759999999</v>
      </c>
      <c r="X347" s="3">
        <v>-4.6814791000000001E-2</v>
      </c>
      <c r="Y347" s="3">
        <v>0</v>
      </c>
    </row>
    <row r="348" spans="9:25" x14ac:dyDescent="0.25">
      <c r="I348" s="3">
        <v>345</v>
      </c>
      <c r="J348" s="24">
        <v>41705.90625</v>
      </c>
      <c r="K348" s="3">
        <v>1.389084765</v>
      </c>
      <c r="L348" s="3">
        <v>64.484457653000007</v>
      </c>
      <c r="M348" s="3">
        <v>35804.242207210998</v>
      </c>
      <c r="N348" s="3">
        <v>42182.389753014002</v>
      </c>
      <c r="O348" s="3">
        <v>6.35298255E+16</v>
      </c>
      <c r="P348" s="3">
        <v>-88.264454400000005</v>
      </c>
      <c r="Q348" s="3">
        <v>3.0733701770000001</v>
      </c>
      <c r="R348" s="3">
        <v>90.872593804000005</v>
      </c>
      <c r="S348" s="3">
        <v>-40482.573689969999</v>
      </c>
      <c r="T348" s="3">
        <v>-11809.723752280001</v>
      </c>
      <c r="U348" s="3">
        <v>1021.53895262</v>
      </c>
      <c r="V348" s="3">
        <v>0.86034670999999996</v>
      </c>
      <c r="W348" s="3">
        <v>-2.9501161900000001</v>
      </c>
      <c r="X348" s="3">
        <v>-4.7140762000000003E-2</v>
      </c>
      <c r="Y348" s="3">
        <v>0</v>
      </c>
    </row>
    <row r="349" spans="9:25" x14ac:dyDescent="0.25">
      <c r="I349" s="3">
        <v>346</v>
      </c>
      <c r="J349" s="24">
        <v>41705.906944444447</v>
      </c>
      <c r="K349" s="3">
        <v>1.385228613</v>
      </c>
      <c r="L349" s="3">
        <v>64.484284979999998</v>
      </c>
      <c r="M349" s="3">
        <v>35804.189085156999</v>
      </c>
      <c r="N349" s="3">
        <v>42182.336561413998</v>
      </c>
      <c r="O349" s="3">
        <v>6.352982556E+16</v>
      </c>
      <c r="P349" s="3">
        <v>-87.264454400000005</v>
      </c>
      <c r="Q349" s="3">
        <v>3.0733740429999998</v>
      </c>
      <c r="R349" s="3">
        <v>90.878669756999997</v>
      </c>
      <c r="S349" s="3">
        <v>-40430.566689029998</v>
      </c>
      <c r="T349" s="3">
        <v>-11986.614884299999</v>
      </c>
      <c r="U349" s="3">
        <v>1018.70238869</v>
      </c>
      <c r="V349" s="3">
        <v>0.87323803200000005</v>
      </c>
      <c r="W349" s="3">
        <v>-2.9463248869999998</v>
      </c>
      <c r="X349" s="3">
        <v>-4.7465833999999998E-2</v>
      </c>
      <c r="Y349" s="3">
        <v>0</v>
      </c>
    </row>
    <row r="350" spans="9:25" x14ac:dyDescent="0.25">
      <c r="I350" s="3">
        <v>347</v>
      </c>
      <c r="J350" s="24">
        <v>41705.907638888886</v>
      </c>
      <c r="K350" s="3">
        <v>1.381345979</v>
      </c>
      <c r="L350" s="3">
        <v>64.484112121999999</v>
      </c>
      <c r="M350" s="3">
        <v>35804.135604331001</v>
      </c>
      <c r="N350" s="3">
        <v>42182.283010760999</v>
      </c>
      <c r="O350" s="3">
        <v>6.352982562E+16</v>
      </c>
      <c r="P350" s="3">
        <v>-86.264454400000005</v>
      </c>
      <c r="Q350" s="3">
        <v>3.0733779349999999</v>
      </c>
      <c r="R350" s="3">
        <v>90.884727029000004</v>
      </c>
      <c r="S350" s="3">
        <v>-40377.786717379997</v>
      </c>
      <c r="T350" s="3">
        <v>-12163.27685032</v>
      </c>
      <c r="U350" s="3">
        <v>1015.84634825</v>
      </c>
      <c r="V350" s="3">
        <v>0.88611270900000005</v>
      </c>
      <c r="W350" s="3">
        <v>-2.9424772410000002</v>
      </c>
      <c r="X350" s="3">
        <v>-4.7790000999999999E-2</v>
      </c>
      <c r="Y350" s="3">
        <v>0</v>
      </c>
    </row>
    <row r="351" spans="9:25" x14ac:dyDescent="0.25">
      <c r="I351" s="3">
        <v>348</v>
      </c>
      <c r="J351" s="24">
        <v>41705.908333333333</v>
      </c>
      <c r="K351" s="3">
        <v>1.377436938</v>
      </c>
      <c r="L351" s="3">
        <v>64.483939079999999</v>
      </c>
      <c r="M351" s="3">
        <v>35804.081765757997</v>
      </c>
      <c r="N351" s="3">
        <v>42182.229102083002</v>
      </c>
      <c r="O351" s="3">
        <v>6.352982568E+16</v>
      </c>
      <c r="P351" s="3">
        <v>-85.264454400000005</v>
      </c>
      <c r="Q351" s="3">
        <v>3.0733818529999999</v>
      </c>
      <c r="R351" s="3">
        <v>90.890767022999995</v>
      </c>
      <c r="S351" s="3">
        <v>-40324.234781179999</v>
      </c>
      <c r="T351" s="3">
        <v>-12339.706271950001</v>
      </c>
      <c r="U351" s="3">
        <v>1012.97088577</v>
      </c>
      <c r="V351" s="3">
        <v>0.89897049299999998</v>
      </c>
      <c r="W351" s="3">
        <v>-2.938573324</v>
      </c>
      <c r="X351" s="3">
        <v>-4.8113256E-2</v>
      </c>
      <c r="Y351" s="3">
        <v>0</v>
      </c>
    </row>
    <row r="352" spans="9:25" x14ac:dyDescent="0.25">
      <c r="I352" s="3">
        <v>349</v>
      </c>
      <c r="J352" s="24">
        <v>41705.90902777778</v>
      </c>
      <c r="K352" s="3">
        <v>1.373501565</v>
      </c>
      <c r="L352" s="3">
        <v>64.483765856000005</v>
      </c>
      <c r="M352" s="3">
        <v>35804.027570468003</v>
      </c>
      <c r="N352" s="3">
        <v>42182.174836416998</v>
      </c>
      <c r="O352" s="3">
        <v>6.352982574E+16</v>
      </c>
      <c r="P352" s="3">
        <v>-84.264454400000005</v>
      </c>
      <c r="Q352" s="3">
        <v>3.0733857969999998</v>
      </c>
      <c r="R352" s="3">
        <v>90.896792351000002</v>
      </c>
      <c r="S352" s="3">
        <v>-40269.911901309999</v>
      </c>
      <c r="T352" s="3">
        <v>-12515.899775219999</v>
      </c>
      <c r="U352" s="3">
        <v>1010.0760561</v>
      </c>
      <c r="V352" s="3">
        <v>0.91181113899999999</v>
      </c>
      <c r="W352" s="3">
        <v>-2.9346132109999998</v>
      </c>
      <c r="X352" s="3">
        <v>-4.8435592999999999E-2</v>
      </c>
      <c r="Y352" s="3">
        <v>0</v>
      </c>
    </row>
    <row r="353" spans="9:25" x14ac:dyDescent="0.25">
      <c r="I353" s="3">
        <v>350</v>
      </c>
      <c r="J353" s="24">
        <v>41705.909722222219</v>
      </c>
      <c r="K353" s="3">
        <v>1.3695399349999999</v>
      </c>
      <c r="L353" s="3">
        <v>64.483592450000003</v>
      </c>
      <c r="M353" s="3">
        <v>35803.973019500001</v>
      </c>
      <c r="N353" s="3">
        <v>42182.120214805997</v>
      </c>
      <c r="O353" s="3">
        <v>6.35298258E+16</v>
      </c>
      <c r="P353" s="3">
        <v>-83.264454400000005</v>
      </c>
      <c r="Q353" s="3">
        <v>3.0733897670000001</v>
      </c>
      <c r="R353" s="3">
        <v>90.902800744999993</v>
      </c>
      <c r="S353" s="3">
        <v>-40214.819113390004</v>
      </c>
      <c r="T353" s="3">
        <v>-12691.853990629999</v>
      </c>
      <c r="U353" s="3">
        <v>1007.16191445</v>
      </c>
      <c r="V353" s="3">
        <v>0.92463440200000002</v>
      </c>
      <c r="W353" s="3">
        <v>-2.9305969759999999</v>
      </c>
      <c r="X353" s="3">
        <v>-4.8757006999999998E-2</v>
      </c>
      <c r="Y353" s="3">
        <v>0</v>
      </c>
    </row>
    <row r="354" spans="9:25" x14ac:dyDescent="0.25">
      <c r="I354" s="3">
        <v>351</v>
      </c>
      <c r="J354" s="24">
        <v>41705.910416666666</v>
      </c>
      <c r="K354" s="3">
        <v>1.365552122</v>
      </c>
      <c r="L354" s="3">
        <v>64.483418864000001</v>
      </c>
      <c r="M354" s="3">
        <v>35803.918113897002</v>
      </c>
      <c r="N354" s="3">
        <v>42182.065238299001</v>
      </c>
      <c r="O354" s="3">
        <v>6.352982586E+16</v>
      </c>
      <c r="P354" s="3">
        <v>-82.264454400000005</v>
      </c>
      <c r="Q354" s="3">
        <v>3.0733937629999999</v>
      </c>
      <c r="R354" s="3">
        <v>90.908791738000005</v>
      </c>
      <c r="S354" s="3">
        <v>-40158.957467749999</v>
      </c>
      <c r="T354" s="3">
        <v>-12867.565553210001</v>
      </c>
      <c r="U354" s="3">
        <v>1004.22851641</v>
      </c>
      <c r="V354" s="3">
        <v>0.937440037</v>
      </c>
      <c r="W354" s="3">
        <v>-2.926524696</v>
      </c>
      <c r="X354" s="3">
        <v>-4.9077491000000001E-2</v>
      </c>
      <c r="Y354" s="3">
        <v>0</v>
      </c>
    </row>
    <row r="355" spans="9:25" x14ac:dyDescent="0.25">
      <c r="I355" s="3">
        <v>352</v>
      </c>
      <c r="J355" s="24">
        <v>41705.911111111112</v>
      </c>
      <c r="K355" s="3">
        <v>1.3615382030000001</v>
      </c>
      <c r="L355" s="3">
        <v>64.483245097999998</v>
      </c>
      <c r="M355" s="3">
        <v>35803.862854710998</v>
      </c>
      <c r="N355" s="3">
        <v>42182.009907954001</v>
      </c>
      <c r="O355" s="3">
        <v>6.352982592E+16</v>
      </c>
      <c r="P355" s="3">
        <v>-81.264454400000005</v>
      </c>
      <c r="Q355" s="3">
        <v>3.073397784</v>
      </c>
      <c r="R355" s="3">
        <v>90.914765442999993</v>
      </c>
      <c r="S355" s="3">
        <v>-40102.3280294</v>
      </c>
      <c r="T355" s="3">
        <v>-13043.03110264</v>
      </c>
      <c r="U355" s="3">
        <v>1001.27591795</v>
      </c>
      <c r="V355" s="3">
        <v>0.95022779899999998</v>
      </c>
      <c r="W355" s="3">
        <v>-2.9223964480000002</v>
      </c>
      <c r="X355" s="3">
        <v>-4.9397037999999997E-2</v>
      </c>
      <c r="Y355" s="3">
        <v>0</v>
      </c>
    </row>
    <row r="356" spans="9:25" x14ac:dyDescent="0.25">
      <c r="I356" s="3">
        <v>353</v>
      </c>
      <c r="J356" s="24">
        <v>41705.911805555559</v>
      </c>
      <c r="K356" s="3">
        <v>1.3574982550000001</v>
      </c>
      <c r="L356" s="3">
        <v>64.483070987000005</v>
      </c>
      <c r="M356" s="3">
        <v>35803.807243001</v>
      </c>
      <c r="N356" s="3">
        <v>42181.954224834997</v>
      </c>
      <c r="O356" s="3">
        <v>6.352982598E+16</v>
      </c>
      <c r="P356" s="3">
        <v>-80.264454400000005</v>
      </c>
      <c r="Q356" s="3">
        <v>3.073401831</v>
      </c>
      <c r="R356" s="3">
        <v>90.920719763999998</v>
      </c>
      <c r="S356" s="3">
        <v>-40044.931878019997</v>
      </c>
      <c r="T356" s="3">
        <v>-13218.24728322</v>
      </c>
      <c r="U356" s="3">
        <v>998.30417537000005</v>
      </c>
      <c r="V356" s="3">
        <v>0.96299744499999995</v>
      </c>
      <c r="W356" s="3">
        <v>-2.918212311</v>
      </c>
      <c r="X356" s="3">
        <v>-4.9715644000000003E-2</v>
      </c>
      <c r="Y356" s="3">
        <v>0</v>
      </c>
    </row>
    <row r="357" spans="9:25" x14ac:dyDescent="0.25">
      <c r="I357" s="3">
        <v>354</v>
      </c>
      <c r="J357" s="24">
        <v>41705.912499999999</v>
      </c>
      <c r="K357" s="3">
        <v>1.3534323539999999</v>
      </c>
      <c r="L357" s="3">
        <v>64.482896866999994</v>
      </c>
      <c r="M357" s="3">
        <v>35803.751279830001</v>
      </c>
      <c r="N357" s="3">
        <v>42181.898190009997</v>
      </c>
      <c r="O357" s="3">
        <v>6.352982604E+16</v>
      </c>
      <c r="P357" s="3">
        <v>-79.264454400000005</v>
      </c>
      <c r="Q357" s="3">
        <v>3.0734059039999999</v>
      </c>
      <c r="R357" s="3">
        <v>90.926660491000007</v>
      </c>
      <c r="S357" s="3">
        <v>-39986.770107949997</v>
      </c>
      <c r="T357" s="3">
        <v>-13393.210744010001</v>
      </c>
      <c r="U357" s="3">
        <v>995.31334535999997</v>
      </c>
      <c r="V357" s="3">
        <v>0.97574872899999998</v>
      </c>
      <c r="W357" s="3">
        <v>-2.9139723640000001</v>
      </c>
      <c r="X357" s="3">
        <v>-5.0033301000000002E-2</v>
      </c>
      <c r="Y357" s="3">
        <v>0</v>
      </c>
    </row>
    <row r="358" spans="9:25" x14ac:dyDescent="0.25">
      <c r="I358" s="3">
        <v>355</v>
      </c>
      <c r="J358" s="24">
        <v>41705.913194444445</v>
      </c>
      <c r="K358" s="3">
        <v>1.349340577</v>
      </c>
      <c r="L358" s="3">
        <v>64.482722572</v>
      </c>
      <c r="M358" s="3">
        <v>35803.694966271003</v>
      </c>
      <c r="N358" s="3">
        <v>42181.841804557997</v>
      </c>
      <c r="O358" s="3">
        <v>6.35298261E+16</v>
      </c>
      <c r="P358" s="3">
        <v>-78.264454400000005</v>
      </c>
      <c r="Q358" s="3">
        <v>3.0734100029999998</v>
      </c>
      <c r="R358" s="3">
        <v>90.932580802000004</v>
      </c>
      <c r="S358" s="3">
        <v>-39927.843828149998</v>
      </c>
      <c r="T358" s="3">
        <v>-13567.918138880001</v>
      </c>
      <c r="U358" s="3">
        <v>992.30348499000002</v>
      </c>
      <c r="V358" s="3">
        <v>0.98848140900000003</v>
      </c>
      <c r="W358" s="3">
        <v>-2.9096766879999998</v>
      </c>
      <c r="X358" s="3">
        <v>-5.0350002999999997E-2</v>
      </c>
      <c r="Y358" s="3">
        <v>0</v>
      </c>
    </row>
    <row r="359" spans="9:25" x14ac:dyDescent="0.25">
      <c r="I359" s="3">
        <v>356</v>
      </c>
      <c r="J359" s="24">
        <v>41705.913888888892</v>
      </c>
      <c r="K359" s="3">
        <v>1.3452230039999999</v>
      </c>
      <c r="L359" s="3">
        <v>64.482548101999996</v>
      </c>
      <c r="M359" s="3">
        <v>35803.638303401996</v>
      </c>
      <c r="N359" s="3">
        <v>42181.785069562</v>
      </c>
      <c r="O359" s="3">
        <v>6.352982616E+16</v>
      </c>
      <c r="P359" s="3">
        <v>-77.264454400000005</v>
      </c>
      <c r="Q359" s="3">
        <v>3.0734141269999999</v>
      </c>
      <c r="R359" s="3">
        <v>90.938483898000001</v>
      </c>
      <c r="S359" s="3">
        <v>-39868.154162170002</v>
      </c>
      <c r="T359" s="3">
        <v>-13742.366126540001</v>
      </c>
      <c r="U359" s="3">
        <v>989.27465167000003</v>
      </c>
      <c r="V359" s="3">
        <v>1.0011952399999999</v>
      </c>
      <c r="W359" s="3">
        <v>-2.9053253630000002</v>
      </c>
      <c r="X359" s="3">
        <v>-5.0665745999999998E-2</v>
      </c>
      <c r="Y359" s="3">
        <v>0</v>
      </c>
    </row>
    <row r="360" spans="9:25" x14ac:dyDescent="0.25">
      <c r="I360" s="3">
        <v>357</v>
      </c>
      <c r="J360" s="24">
        <v>41705.914583333331</v>
      </c>
      <c r="K360" s="3">
        <v>1.341079712</v>
      </c>
      <c r="L360" s="3">
        <v>64.482373460999995</v>
      </c>
      <c r="M360" s="3">
        <v>35803.581292306997</v>
      </c>
      <c r="N360" s="3">
        <v>42181.727986111997</v>
      </c>
      <c r="O360" s="3">
        <v>6.352982622E+16</v>
      </c>
      <c r="P360" s="3">
        <v>-76.264454400000005</v>
      </c>
      <c r="Q360" s="3">
        <v>3.0734182759999999</v>
      </c>
      <c r="R360" s="3">
        <v>90.944368733000005</v>
      </c>
      <c r="S360" s="3">
        <v>-39807.702248169997</v>
      </c>
      <c r="T360" s="3">
        <v>-13916.55137064</v>
      </c>
      <c r="U360" s="3">
        <v>986.22690316000001</v>
      </c>
      <c r="V360" s="3">
        <v>1.0138899809999999</v>
      </c>
      <c r="W360" s="3">
        <v>-2.900918474</v>
      </c>
      <c r="X360" s="3">
        <v>-5.0980521000000001E-2</v>
      </c>
      <c r="Y360" s="3">
        <v>0</v>
      </c>
    </row>
    <row r="361" spans="9:25" x14ac:dyDescent="0.25">
      <c r="I361" s="3">
        <v>358</v>
      </c>
      <c r="J361" s="24">
        <v>41705.915277777778</v>
      </c>
      <c r="K361" s="3">
        <v>1.33691078</v>
      </c>
      <c r="L361" s="3">
        <v>64.482198647999994</v>
      </c>
      <c r="M361" s="3">
        <v>35803.523934078999</v>
      </c>
      <c r="N361" s="3">
        <v>42181.670555306002</v>
      </c>
      <c r="O361" s="3">
        <v>6.352982628E+16</v>
      </c>
      <c r="P361" s="3">
        <v>-75.264454400000005</v>
      </c>
      <c r="Q361" s="3">
        <v>3.0734224499999998</v>
      </c>
      <c r="R361" s="3">
        <v>90.950232393999997</v>
      </c>
      <c r="S361" s="3">
        <v>-39746.489238870003</v>
      </c>
      <c r="T361" s="3">
        <v>-14090.47053981</v>
      </c>
      <c r="U361" s="3">
        <v>983.16029762999995</v>
      </c>
      <c r="V361" s="3">
        <v>1.0265653889999999</v>
      </c>
      <c r="W361" s="3">
        <v>-2.8964561020000001</v>
      </c>
      <c r="X361" s="3">
        <v>-5.1294324000000002E-2</v>
      </c>
      <c r="Y361" s="3">
        <v>0</v>
      </c>
    </row>
    <row r="362" spans="9:25" x14ac:dyDescent="0.25">
      <c r="I362" s="3">
        <v>359</v>
      </c>
      <c r="J362" s="24">
        <v>41705.915972222225</v>
      </c>
      <c r="K362" s="3">
        <v>1.3327162880000001</v>
      </c>
      <c r="L362" s="3">
        <v>64.482023666000003</v>
      </c>
      <c r="M362" s="3">
        <v>35803.466229815</v>
      </c>
      <c r="N362" s="3">
        <v>42181.612778248003</v>
      </c>
      <c r="O362" s="3">
        <v>6.352982634E+16</v>
      </c>
      <c r="P362" s="3">
        <v>-74.264454400000005</v>
      </c>
      <c r="Q362" s="3">
        <v>3.07342665</v>
      </c>
      <c r="R362" s="3">
        <v>90.956080611999994</v>
      </c>
      <c r="S362" s="3">
        <v>-39684.516301520001</v>
      </c>
      <c r="T362" s="3">
        <v>-14264.12030774</v>
      </c>
      <c r="U362" s="3">
        <v>980.07489355999996</v>
      </c>
      <c r="V362" s="3">
        <v>1.039221221</v>
      </c>
      <c r="W362" s="3">
        <v>-2.8919383340000002</v>
      </c>
      <c r="X362" s="3">
        <v>-5.1607148999999998E-2</v>
      </c>
      <c r="Y362" s="3">
        <v>0</v>
      </c>
    </row>
    <row r="363" spans="9:25" x14ac:dyDescent="0.25">
      <c r="I363" s="3">
        <v>360</v>
      </c>
      <c r="J363" s="24">
        <v>41705.916666666664</v>
      </c>
      <c r="K363" s="3">
        <v>1.328496315</v>
      </c>
      <c r="L363" s="3">
        <v>64.481848515999999</v>
      </c>
      <c r="M363" s="3">
        <v>35803.408180621002</v>
      </c>
      <c r="N363" s="3">
        <v>42181.554656047003</v>
      </c>
      <c r="O363" s="3">
        <v>6.35298264E+16</v>
      </c>
      <c r="P363" s="3">
        <v>-73.264454400000005</v>
      </c>
      <c r="Q363" s="3">
        <v>3.0734308750000001</v>
      </c>
      <c r="R363" s="3">
        <v>90.961907452000005</v>
      </c>
      <c r="S363" s="3">
        <v>-39621.78461789</v>
      </c>
      <c r="T363" s="3">
        <v>-14437.497353250001</v>
      </c>
      <c r="U363" s="3">
        <v>976.97074982000004</v>
      </c>
      <c r="V363" s="3">
        <v>1.0518572349999999</v>
      </c>
      <c r="W363" s="3">
        <v>-2.8873652550000002</v>
      </c>
      <c r="X363" s="3">
        <v>-5.1918988999999999E-2</v>
      </c>
      <c r="Y363" s="3">
        <v>0</v>
      </c>
    </row>
    <row r="364" spans="9:25" x14ac:dyDescent="0.25">
      <c r="I364" s="3">
        <v>361</v>
      </c>
      <c r="J364" s="24">
        <v>41705.917361111111</v>
      </c>
      <c r="K364" s="3">
        <v>1.3242509419999999</v>
      </c>
      <c r="L364" s="3">
        <v>64.481673031</v>
      </c>
      <c r="M364" s="3">
        <v>35803.349787607003</v>
      </c>
      <c r="N364" s="3">
        <v>42181.496189821002</v>
      </c>
      <c r="O364" s="3">
        <v>6.352982646E+16</v>
      </c>
      <c r="P364" s="3">
        <v>-72.264454400000005</v>
      </c>
      <c r="Q364" s="3">
        <v>3.073435125</v>
      </c>
      <c r="R364" s="3">
        <v>90.967723505999999</v>
      </c>
      <c r="S364" s="3">
        <v>-39558.295384270001</v>
      </c>
      <c r="T364" s="3">
        <v>-14610.598360309999</v>
      </c>
      <c r="U364" s="3">
        <v>973.84792563999997</v>
      </c>
      <c r="V364" s="3">
        <v>1.064473191</v>
      </c>
      <c r="W364" s="3">
        <v>-2.8827369520000001</v>
      </c>
      <c r="X364" s="3">
        <v>-5.2229839E-2</v>
      </c>
      <c r="Y364" s="3">
        <v>0</v>
      </c>
    </row>
    <row r="365" spans="9:25" x14ac:dyDescent="0.25">
      <c r="I365" s="3">
        <v>362</v>
      </c>
      <c r="J365" s="24">
        <v>41705.918055555558</v>
      </c>
      <c r="K365" s="3">
        <v>1.31998025</v>
      </c>
      <c r="L365" s="3">
        <v>64.48149755</v>
      </c>
      <c r="M365" s="3">
        <v>35803.291051893</v>
      </c>
      <c r="N365" s="3">
        <v>42181.437380695003</v>
      </c>
      <c r="O365" s="3">
        <v>6.352982652E+16</v>
      </c>
      <c r="P365" s="3">
        <v>-71.264454400000005</v>
      </c>
      <c r="Q365" s="3">
        <v>3.0734393999999998</v>
      </c>
      <c r="R365" s="3">
        <v>90.973519682000003</v>
      </c>
      <c r="S365" s="3">
        <v>-39494.0498114</v>
      </c>
      <c r="T365" s="3">
        <v>-14783.42001815</v>
      </c>
      <c r="U365" s="3">
        <v>970.70648057000005</v>
      </c>
      <c r="V365" s="3">
        <v>1.0770688470000001</v>
      </c>
      <c r="W365" s="3">
        <v>-2.8780535129999998</v>
      </c>
      <c r="X365" s="3">
        <v>-5.2539691999999999E-2</v>
      </c>
      <c r="Y365" s="3">
        <v>0</v>
      </c>
    </row>
    <row r="366" spans="9:25" x14ac:dyDescent="0.25">
      <c r="I366" s="3">
        <v>363</v>
      </c>
      <c r="J366" s="24">
        <v>41705.918749999997</v>
      </c>
      <c r="K366" s="3">
        <v>1.3156843199999999</v>
      </c>
      <c r="L366" s="3">
        <v>64.481321906000005</v>
      </c>
      <c r="M366" s="3">
        <v>35803.231974602997</v>
      </c>
      <c r="N366" s="3">
        <v>42181.378229797003</v>
      </c>
      <c r="O366" s="3">
        <v>6.352982658E+16</v>
      </c>
      <c r="P366" s="3">
        <v>-70.264454400000005</v>
      </c>
      <c r="Q366" s="3">
        <v>3.0734436989999998</v>
      </c>
      <c r="R366" s="3">
        <v>90.979290241000001</v>
      </c>
      <c r="S366" s="3">
        <v>-39429.049124489997</v>
      </c>
      <c r="T366" s="3">
        <v>-14955.95902133</v>
      </c>
      <c r="U366" s="3">
        <v>967.54647456999999</v>
      </c>
      <c r="V366" s="3">
        <v>1.089643962</v>
      </c>
      <c r="W366" s="3">
        <v>-2.8733150260000002</v>
      </c>
      <c r="X366" s="3">
        <v>-5.2848542999999998E-2</v>
      </c>
      <c r="Y366" s="3">
        <v>0</v>
      </c>
    </row>
    <row r="367" spans="9:25" x14ac:dyDescent="0.25">
      <c r="I367" s="3">
        <v>364</v>
      </c>
      <c r="J367" s="24">
        <v>41705.919444444444</v>
      </c>
      <c r="K367" s="3">
        <v>1.3113632340000001</v>
      </c>
      <c r="L367" s="3">
        <v>64.481146101999997</v>
      </c>
      <c r="M367" s="3">
        <v>35803.172556867001</v>
      </c>
      <c r="N367" s="3">
        <v>42181.318738264003</v>
      </c>
      <c r="O367" s="3">
        <v>6.352982664E+16</v>
      </c>
      <c r="P367" s="3">
        <v>-69.264454400000005</v>
      </c>
      <c r="Q367" s="3">
        <v>3.0734480240000002</v>
      </c>
      <c r="R367" s="3">
        <v>90.985047671000004</v>
      </c>
      <c r="S367" s="3">
        <v>-39363.294563169999</v>
      </c>
      <c r="T367" s="3">
        <v>-15128.21206973</v>
      </c>
      <c r="U367" s="3">
        <v>964.36796790999995</v>
      </c>
      <c r="V367" s="3">
        <v>1.1021982969999999</v>
      </c>
      <c r="W367" s="3">
        <v>-2.8685215830000002</v>
      </c>
      <c r="X367" s="3">
        <v>-5.3156386E-2</v>
      </c>
      <c r="Y367" s="3">
        <v>0</v>
      </c>
    </row>
    <row r="368" spans="9:25" x14ac:dyDescent="0.25">
      <c r="I368" s="3">
        <v>365</v>
      </c>
      <c r="J368" s="24">
        <v>41705.920138888891</v>
      </c>
      <c r="K368" s="3">
        <v>1.3070170750000001</v>
      </c>
      <c r="L368" s="3">
        <v>64.480970137</v>
      </c>
      <c r="M368" s="3">
        <v>35803.112799823997</v>
      </c>
      <c r="N368" s="3">
        <v>42181.258907242001</v>
      </c>
      <c r="O368" s="3">
        <v>6.35298267E+16</v>
      </c>
      <c r="P368" s="3">
        <v>-68.264454400000005</v>
      </c>
      <c r="Q368" s="3">
        <v>3.0734523729999998</v>
      </c>
      <c r="R368" s="3">
        <v>90.990781755</v>
      </c>
      <c r="S368" s="3">
        <v>-39296.787381479997</v>
      </c>
      <c r="T368" s="3">
        <v>-15300.175868709999</v>
      </c>
      <c r="U368" s="3">
        <v>961.17102123999996</v>
      </c>
      <c r="V368" s="3">
        <v>1.11473161</v>
      </c>
      <c r="W368" s="3">
        <v>-2.8636732729999999</v>
      </c>
      <c r="X368" s="3">
        <v>-5.3463215000000001E-2</v>
      </c>
      <c r="Y368" s="3">
        <v>0</v>
      </c>
    </row>
    <row r="369" spans="9:25" x14ac:dyDescent="0.25">
      <c r="I369" s="3">
        <v>366</v>
      </c>
      <c r="J369" s="24">
        <v>41705.92083333333</v>
      </c>
      <c r="K369" s="3">
        <v>1.3026459239999999</v>
      </c>
      <c r="L369" s="3">
        <v>64.480794016999994</v>
      </c>
      <c r="M369" s="3">
        <v>35803.052704618</v>
      </c>
      <c r="N369" s="3">
        <v>42181.198737878003</v>
      </c>
      <c r="O369" s="3">
        <v>6.352982676E+16</v>
      </c>
      <c r="P369" s="3">
        <v>-67.264454400000005</v>
      </c>
      <c r="Q369" s="3">
        <v>3.0734567469999998</v>
      </c>
      <c r="R369" s="3">
        <v>90.996500669</v>
      </c>
      <c r="S369" s="3">
        <v>-39229.528847829999</v>
      </c>
      <c r="T369" s="3">
        <v>-15471.84712909</v>
      </c>
      <c r="U369" s="3">
        <v>957.95569554999997</v>
      </c>
      <c r="V369" s="3">
        <v>1.127243663</v>
      </c>
      <c r="W369" s="3">
        <v>-2.8587701889999999</v>
      </c>
      <c r="X369" s="3">
        <v>-5.3769023999999999E-2</v>
      </c>
      <c r="Y369" s="3">
        <v>0</v>
      </c>
    </row>
    <row r="370" spans="9:25" x14ac:dyDescent="0.25">
      <c r="I370" s="3">
        <v>367</v>
      </c>
      <c r="J370" s="24">
        <v>41705.921527777777</v>
      </c>
      <c r="K370" s="3">
        <v>1.298249867</v>
      </c>
      <c r="L370" s="3">
        <v>64.48061774</v>
      </c>
      <c r="M370" s="3">
        <v>35802.992272399002</v>
      </c>
      <c r="N370" s="3">
        <v>42181.138231329001</v>
      </c>
      <c r="O370" s="3">
        <v>6.352982682E+16</v>
      </c>
      <c r="P370" s="3">
        <v>-66.264454400000005</v>
      </c>
      <c r="Q370" s="3">
        <v>3.0734611460000001</v>
      </c>
      <c r="R370" s="3">
        <v>91.002199005999998</v>
      </c>
      <c r="S370" s="3">
        <v>-39161.520245020001</v>
      </c>
      <c r="T370" s="3">
        <v>-15643.22256728</v>
      </c>
      <c r="U370" s="3">
        <v>954.72205217999999</v>
      </c>
      <c r="V370" s="3">
        <v>1.139734217</v>
      </c>
      <c r="W370" s="3">
        <v>-2.853812424</v>
      </c>
      <c r="X370" s="3">
        <v>-5.4073806000000002E-2</v>
      </c>
      <c r="Y370" s="3">
        <v>0</v>
      </c>
    </row>
    <row r="371" spans="9:25" x14ac:dyDescent="0.25">
      <c r="I371" s="3">
        <v>368</v>
      </c>
      <c r="J371" s="24">
        <v>41705.922222222223</v>
      </c>
      <c r="K371" s="3">
        <v>1.293828985</v>
      </c>
      <c r="L371" s="3">
        <v>64.480441310000003</v>
      </c>
      <c r="M371" s="3">
        <v>35802.931504325003</v>
      </c>
      <c r="N371" s="3">
        <v>42181.077388758997</v>
      </c>
      <c r="O371" s="3">
        <v>6.352982688E+16</v>
      </c>
      <c r="P371" s="3">
        <v>-65.264454400000005</v>
      </c>
      <c r="Q371" s="3">
        <v>3.0734655690000001</v>
      </c>
      <c r="R371" s="3">
        <v>91.007881175999998</v>
      </c>
      <c r="S371" s="3">
        <v>-39092.76287015</v>
      </c>
      <c r="T371" s="3">
        <v>-15814.29890528</v>
      </c>
      <c r="U371" s="3">
        <v>951.47015283999997</v>
      </c>
      <c r="V371" s="3">
        <v>1.1522030329999999</v>
      </c>
      <c r="W371" s="3">
        <v>-2.848800073</v>
      </c>
      <c r="X371" s="3">
        <v>-5.4377557999999999E-2</v>
      </c>
      <c r="Y371" s="3">
        <v>0</v>
      </c>
    </row>
    <row r="372" spans="9:25" x14ac:dyDescent="0.25">
      <c r="I372" s="3">
        <v>369</v>
      </c>
      <c r="J372" s="24">
        <v>41705.92291666667</v>
      </c>
      <c r="K372" s="3">
        <v>1.2893833640000001</v>
      </c>
      <c r="L372" s="3">
        <v>64.480264728999998</v>
      </c>
      <c r="M372" s="3">
        <v>35802.870401560001</v>
      </c>
      <c r="N372" s="3">
        <v>42181.016211335998</v>
      </c>
      <c r="O372" s="3">
        <v>6.352982694E+16</v>
      </c>
      <c r="P372" s="3">
        <v>-64.264454400000005</v>
      </c>
      <c r="Q372" s="3">
        <v>3.0734700159999999</v>
      </c>
      <c r="R372" s="3">
        <v>91.013543618</v>
      </c>
      <c r="S372" s="3">
        <v>-39023.258034650004</v>
      </c>
      <c r="T372" s="3">
        <v>-15985.07287079</v>
      </c>
      <c r="U372" s="3">
        <v>948.20005957000001</v>
      </c>
      <c r="V372" s="3">
        <v>1.164649872</v>
      </c>
      <c r="W372" s="3">
        <v>-2.8437332299999998</v>
      </c>
      <c r="X372" s="3">
        <v>-5.4680271000000003E-2</v>
      </c>
      <c r="Y372" s="3">
        <v>0</v>
      </c>
    </row>
    <row r="373" spans="9:25" x14ac:dyDescent="0.25">
      <c r="I373" s="3">
        <v>370</v>
      </c>
      <c r="J373" s="24">
        <v>41705.923611111109</v>
      </c>
      <c r="K373" s="3">
        <v>1.2849130879999999</v>
      </c>
      <c r="L373" s="3">
        <v>64.480087999000006</v>
      </c>
      <c r="M373" s="3">
        <v>35802.808965272998</v>
      </c>
      <c r="N373" s="3">
        <v>42180.954700235998</v>
      </c>
      <c r="O373" s="3">
        <v>6.3529827E+16</v>
      </c>
      <c r="P373" s="3">
        <v>-63.264454399999998</v>
      </c>
      <c r="Q373" s="3">
        <v>3.073474488</v>
      </c>
      <c r="R373" s="3">
        <v>91.019183299000005</v>
      </c>
      <c r="S373" s="3">
        <v>-38953.007064229998</v>
      </c>
      <c r="T373" s="3">
        <v>-16155.54119726</v>
      </c>
      <c r="U373" s="3">
        <v>944.91183476000003</v>
      </c>
      <c r="V373" s="3">
        <v>1.177074497</v>
      </c>
      <c r="W373" s="3">
        <v>-2.8386119920000001</v>
      </c>
      <c r="X373" s="3">
        <v>-5.4981941999999999E-2</v>
      </c>
      <c r="Y373" s="3">
        <v>0</v>
      </c>
    </row>
    <row r="374" spans="9:25" x14ac:dyDescent="0.25">
      <c r="I374" s="3">
        <v>371</v>
      </c>
      <c r="J374" s="24">
        <v>41705.924305555556</v>
      </c>
      <c r="K374" s="3">
        <v>1.280418243</v>
      </c>
      <c r="L374" s="3">
        <v>64.479911122000004</v>
      </c>
      <c r="M374" s="3">
        <v>35802.747196639997</v>
      </c>
      <c r="N374" s="3">
        <v>42180.892856641003</v>
      </c>
      <c r="O374" s="3">
        <v>6.352982706E+16</v>
      </c>
      <c r="P374" s="3">
        <v>-62.264454399999998</v>
      </c>
      <c r="Q374" s="3">
        <v>3.0734789839999999</v>
      </c>
      <c r="R374" s="3">
        <v>91.024806307999995</v>
      </c>
      <c r="S374" s="3">
        <v>-38882.011298849997</v>
      </c>
      <c r="T374" s="3">
        <v>-16325.70062394</v>
      </c>
      <c r="U374" s="3">
        <v>941.60554116000003</v>
      </c>
      <c r="V374" s="3">
        <v>1.1894766699999999</v>
      </c>
      <c r="W374" s="3">
        <v>-2.8334364569999999</v>
      </c>
      <c r="X374" s="3">
        <v>-5.5282563E-2</v>
      </c>
      <c r="Y374" s="3">
        <v>0</v>
      </c>
    </row>
    <row r="375" spans="9:25" x14ac:dyDescent="0.25">
      <c r="I375" s="3">
        <v>372</v>
      </c>
      <c r="J375" s="24">
        <v>41705.925000000003</v>
      </c>
      <c r="K375" s="3">
        <v>1.2758989140000001</v>
      </c>
      <c r="L375" s="3">
        <v>64.479734101000005</v>
      </c>
      <c r="M375" s="3">
        <v>35802.685096843998</v>
      </c>
      <c r="N375" s="3">
        <v>42180.830681740998</v>
      </c>
      <c r="O375" s="3">
        <v>6.352982712E+16</v>
      </c>
      <c r="P375" s="3">
        <v>-61.264454399999998</v>
      </c>
      <c r="Q375" s="3">
        <v>3.0734835039999999</v>
      </c>
      <c r="R375" s="3">
        <v>91.030410348000004</v>
      </c>
      <c r="S375" s="3">
        <v>-38810.272092730003</v>
      </c>
      <c r="T375" s="3">
        <v>-16495.54789595</v>
      </c>
      <c r="U375" s="3">
        <v>938.28124184000001</v>
      </c>
      <c r="V375" s="3">
        <v>1.2018561539999999</v>
      </c>
      <c r="W375" s="3">
        <v>-2.8282067209999999</v>
      </c>
      <c r="X375" s="3">
        <v>-5.558213E-2</v>
      </c>
      <c r="Y375" s="3">
        <v>0</v>
      </c>
    </row>
    <row r="376" spans="9:25" x14ac:dyDescent="0.25">
      <c r="I376" s="3">
        <v>373</v>
      </c>
      <c r="J376" s="24">
        <v>41705.925694444442</v>
      </c>
      <c r="K376" s="3">
        <v>1.2713551869999999</v>
      </c>
      <c r="L376" s="3">
        <v>64.479556936999998</v>
      </c>
      <c r="M376" s="3">
        <v>35802.622667076001</v>
      </c>
      <c r="N376" s="3">
        <v>42180.768176728001</v>
      </c>
      <c r="O376" s="3">
        <v>6.352982718E+16</v>
      </c>
      <c r="P376" s="3">
        <v>-60.264454399999998</v>
      </c>
      <c r="Q376" s="3">
        <v>3.0734880480000002</v>
      </c>
      <c r="R376" s="3">
        <v>91.035991120000006</v>
      </c>
      <c r="S376" s="3">
        <v>-38737.790814280001</v>
      </c>
      <c r="T376" s="3">
        <v>-16665.079764350001</v>
      </c>
      <c r="U376" s="3">
        <v>934.93900024000004</v>
      </c>
      <c r="V376" s="3">
        <v>1.214212713</v>
      </c>
      <c r="W376" s="3">
        <v>-2.8229228860000002</v>
      </c>
      <c r="X376" s="3">
        <v>-5.5880635999999997E-2</v>
      </c>
      <c r="Y376" s="3">
        <v>0</v>
      </c>
    </row>
    <row r="377" spans="9:25" x14ac:dyDescent="0.25">
      <c r="I377" s="3">
        <v>374</v>
      </c>
      <c r="J377" s="24">
        <v>41705.926388888889</v>
      </c>
      <c r="K377" s="3">
        <v>1.2667871479999999</v>
      </c>
      <c r="L377" s="3">
        <v>64.479379632999994</v>
      </c>
      <c r="M377" s="3">
        <v>35802.559908529001</v>
      </c>
      <c r="N377" s="3">
        <v>42180.705342806003</v>
      </c>
      <c r="O377" s="3">
        <v>6.352982724E+16</v>
      </c>
      <c r="P377" s="3">
        <v>-59.264454399999998</v>
      </c>
      <c r="Q377" s="3">
        <v>3.0734926159999998</v>
      </c>
      <c r="R377" s="3">
        <v>91.041552597000006</v>
      </c>
      <c r="S377" s="3">
        <v>-38664.568846089998</v>
      </c>
      <c r="T377" s="3">
        <v>-16834.292986190001</v>
      </c>
      <c r="U377" s="3">
        <v>931.57888013000002</v>
      </c>
      <c r="V377" s="3">
        <v>1.2265461099999999</v>
      </c>
      <c r="W377" s="3">
        <v>-2.8175850520000001</v>
      </c>
      <c r="X377" s="3">
        <v>-5.6178076E-2</v>
      </c>
      <c r="Y377" s="3">
        <v>0</v>
      </c>
    </row>
    <row r="378" spans="9:25" x14ac:dyDescent="0.25">
      <c r="I378" s="3">
        <v>375</v>
      </c>
      <c r="J378" s="24">
        <v>41705.927083333336</v>
      </c>
      <c r="K378" s="3">
        <v>1.2621948860000001</v>
      </c>
      <c r="L378" s="3">
        <v>64.479202022999999</v>
      </c>
      <c r="M378" s="3">
        <v>35802.496822405003</v>
      </c>
      <c r="N378" s="3">
        <v>42180.642181180003</v>
      </c>
      <c r="O378" s="3">
        <v>6.35298273E+16</v>
      </c>
      <c r="P378" s="3">
        <v>-58.264454399999998</v>
      </c>
      <c r="Q378" s="3">
        <v>3.073497208</v>
      </c>
      <c r="R378" s="3">
        <v>91.047097559999997</v>
      </c>
      <c r="S378" s="3">
        <v>-38590.607584910002</v>
      </c>
      <c r="T378" s="3">
        <v>-17003.18432457</v>
      </c>
      <c r="U378" s="3">
        <v>928.20094563999999</v>
      </c>
      <c r="V378" s="3">
        <v>1.23885611</v>
      </c>
      <c r="W378" s="3">
        <v>-2.8121933189999999</v>
      </c>
      <c r="X378" s="3">
        <v>-5.6474443999999999E-2</v>
      </c>
      <c r="Y378" s="3">
        <v>0</v>
      </c>
    </row>
    <row r="379" spans="9:25" x14ac:dyDescent="0.25">
      <c r="I379" s="3">
        <v>376</v>
      </c>
      <c r="J379" s="24">
        <v>41705.927777777775</v>
      </c>
      <c r="K379" s="3">
        <v>1.2575784860000001</v>
      </c>
      <c r="L379" s="3">
        <v>64.479024444999993</v>
      </c>
      <c r="M379" s="3">
        <v>35802.433409912999</v>
      </c>
      <c r="N379" s="3">
        <v>42180.578693066003</v>
      </c>
      <c r="O379" s="3">
        <v>6.352982736E+16</v>
      </c>
      <c r="P379" s="3">
        <v>-57.264454399999998</v>
      </c>
      <c r="Q379" s="3">
        <v>3.073501823</v>
      </c>
      <c r="R379" s="3">
        <v>91.052618205000002</v>
      </c>
      <c r="S379" s="3">
        <v>-38515.908441649997</v>
      </c>
      <c r="T379" s="3">
        <v>-17171.75054872</v>
      </c>
      <c r="U379" s="3">
        <v>924.80526120000002</v>
      </c>
      <c r="V379" s="3">
        <v>1.2511424769999999</v>
      </c>
      <c r="W379" s="3">
        <v>-2.8067477900000002</v>
      </c>
      <c r="X379" s="3">
        <v>-5.6769734000000002E-2</v>
      </c>
      <c r="Y379" s="3">
        <v>0</v>
      </c>
    </row>
    <row r="380" spans="9:25" x14ac:dyDescent="0.25">
      <c r="I380" s="3">
        <v>377</v>
      </c>
      <c r="J380" s="24">
        <v>41705.928472222222</v>
      </c>
      <c r="K380" s="3">
        <v>1.2529380379999999</v>
      </c>
      <c r="L380" s="3">
        <v>64.478846735999994</v>
      </c>
      <c r="M380" s="3">
        <v>35802.369672266999</v>
      </c>
      <c r="N380" s="3">
        <v>42180.514879681999</v>
      </c>
      <c r="O380" s="3">
        <v>6.352982742E+16</v>
      </c>
      <c r="P380" s="3">
        <v>-56.264454399999998</v>
      </c>
      <c r="Q380" s="3">
        <v>3.0735064630000002</v>
      </c>
      <c r="R380" s="3">
        <v>91.058122369000003</v>
      </c>
      <c r="S380" s="3">
        <v>-38440.472841280003</v>
      </c>
      <c r="T380" s="3">
        <v>-17339.988434049999</v>
      </c>
      <c r="U380" s="3">
        <v>921.39189162000002</v>
      </c>
      <c r="V380" s="3">
        <v>1.263404977</v>
      </c>
      <c r="W380" s="3">
        <v>-2.8012485699999998</v>
      </c>
      <c r="X380" s="3">
        <v>-5.7063941E-2</v>
      </c>
      <c r="Y380" s="3">
        <v>0</v>
      </c>
    </row>
    <row r="381" spans="9:25" x14ac:dyDescent="0.25">
      <c r="I381" s="3">
        <v>378</v>
      </c>
      <c r="J381" s="24">
        <v>41705.929166666669</v>
      </c>
      <c r="K381" s="3">
        <v>1.2482736299999999</v>
      </c>
      <c r="L381" s="3">
        <v>64.478668896000002</v>
      </c>
      <c r="M381" s="3">
        <v>35802.305610686999</v>
      </c>
      <c r="N381" s="3">
        <v>42180.450742255998</v>
      </c>
      <c r="O381" s="3">
        <v>6.352982748E+16</v>
      </c>
      <c r="P381" s="3">
        <v>-55.264454399999998</v>
      </c>
      <c r="Q381" s="3">
        <v>3.0735111260000001</v>
      </c>
      <c r="R381" s="3">
        <v>91.063604432000005</v>
      </c>
      <c r="S381" s="3">
        <v>-38364.302222879996</v>
      </c>
      <c r="T381" s="3">
        <v>-17507.894762190001</v>
      </c>
      <c r="U381" s="3">
        <v>917.96090203999995</v>
      </c>
      <c r="V381" s="3">
        <v>1.2756433739999999</v>
      </c>
      <c r="W381" s="3">
        <v>-2.7956957610000002</v>
      </c>
      <c r="X381" s="3">
        <v>-5.7357060000000001E-2</v>
      </c>
      <c r="Y381" s="3">
        <v>0</v>
      </c>
    </row>
    <row r="382" spans="9:25" x14ac:dyDescent="0.25">
      <c r="I382" s="3">
        <v>379</v>
      </c>
      <c r="J382" s="24">
        <v>41705.929861111108</v>
      </c>
      <c r="K382" s="3">
        <v>1.24358535</v>
      </c>
      <c r="L382" s="3">
        <v>64.478490927999999</v>
      </c>
      <c r="M382" s="3">
        <v>35802.241226400998</v>
      </c>
      <c r="N382" s="3">
        <v>42180.386282018997</v>
      </c>
      <c r="O382" s="3">
        <v>6.352982754E+16</v>
      </c>
      <c r="P382" s="3">
        <v>-54.264454399999998</v>
      </c>
      <c r="Q382" s="3">
        <v>3.0735158120000001</v>
      </c>
      <c r="R382" s="3">
        <v>91.069073192999994</v>
      </c>
      <c r="S382" s="3">
        <v>-38287.398039560001</v>
      </c>
      <c r="T382" s="3">
        <v>-17675.466321110001</v>
      </c>
      <c r="U382" s="3">
        <v>914.51235793000001</v>
      </c>
      <c r="V382" s="3">
        <v>1.2878574359999999</v>
      </c>
      <c r="W382" s="3">
        <v>-2.7900894709999999</v>
      </c>
      <c r="X382" s="3">
        <v>-5.7649082999999997E-2</v>
      </c>
      <c r="Y382" s="3">
        <v>0</v>
      </c>
    </row>
    <row r="383" spans="9:25" x14ac:dyDescent="0.25">
      <c r="I383" s="3">
        <v>380</v>
      </c>
      <c r="J383" s="24">
        <v>41705.930555555555</v>
      </c>
      <c r="K383" s="3">
        <v>1.238873288</v>
      </c>
      <c r="L383" s="3">
        <v>64.478312836000001</v>
      </c>
      <c r="M383" s="3">
        <v>35802.176520638997</v>
      </c>
      <c r="N383" s="3">
        <v>42180.321500211001</v>
      </c>
      <c r="O383" s="3">
        <v>6.35298276E+16</v>
      </c>
      <c r="P383" s="3">
        <v>-53.264454399999998</v>
      </c>
      <c r="Q383" s="3">
        <v>3.0735205219999999</v>
      </c>
      <c r="R383" s="3">
        <v>91.074513475000003</v>
      </c>
      <c r="S383" s="3">
        <v>-38209.761758460001</v>
      </c>
      <c r="T383" s="3">
        <v>-17842.699905099998</v>
      </c>
      <c r="U383" s="3">
        <v>911.04632508999998</v>
      </c>
      <c r="V383" s="3">
        <v>1.3000469290000001</v>
      </c>
      <c r="W383" s="3">
        <v>-2.7844298049999998</v>
      </c>
      <c r="X383" s="3">
        <v>-5.7940007000000002E-2</v>
      </c>
      <c r="Y383" s="3">
        <v>0</v>
      </c>
    </row>
    <row r="384" spans="9:25" x14ac:dyDescent="0.25">
      <c r="I384" s="3">
        <v>381</v>
      </c>
      <c r="J384" s="24">
        <v>41705.931250000001</v>
      </c>
      <c r="K384" s="3">
        <v>1.234137534</v>
      </c>
      <c r="L384" s="3">
        <v>64.478134620999995</v>
      </c>
      <c r="M384" s="3">
        <v>35802.111494643003</v>
      </c>
      <c r="N384" s="3">
        <v>42180.256398074998</v>
      </c>
      <c r="O384" s="3">
        <v>6.352982766E+16</v>
      </c>
      <c r="P384" s="3">
        <v>-52.264454399999998</v>
      </c>
      <c r="Q384" s="3">
        <v>3.0735252559999999</v>
      </c>
      <c r="R384" s="3">
        <v>91.079936107999998</v>
      </c>
      <c r="S384" s="3">
        <v>-38131.394860729997</v>
      </c>
      <c r="T384" s="3">
        <v>-18009.592314919999</v>
      </c>
      <c r="U384" s="3">
        <v>907.56286966000005</v>
      </c>
      <c r="V384" s="3">
        <v>1.3122116189999999</v>
      </c>
      <c r="W384" s="3">
        <v>-2.7787168719999999</v>
      </c>
      <c r="X384" s="3">
        <v>-5.8229824999999999E-2</v>
      </c>
      <c r="Y384" s="3">
        <v>0</v>
      </c>
    </row>
    <row r="385" spans="9:25" x14ac:dyDescent="0.25">
      <c r="I385" s="3">
        <v>382</v>
      </c>
      <c r="J385" s="24">
        <v>41705.931944444441</v>
      </c>
      <c r="K385" s="3">
        <v>1.2293781779999999</v>
      </c>
      <c r="L385" s="3">
        <v>64.477956285999994</v>
      </c>
      <c r="M385" s="3">
        <v>35802.046149656002</v>
      </c>
      <c r="N385" s="3">
        <v>42180.190976862999</v>
      </c>
      <c r="O385" s="3">
        <v>6.352982772E+16</v>
      </c>
      <c r="P385" s="3">
        <v>-51.264454399999998</v>
      </c>
      <c r="Q385" s="3">
        <v>3.073530012</v>
      </c>
      <c r="R385" s="3">
        <v>91.085332652000005</v>
      </c>
      <c r="S385" s="3">
        <v>-38052.298841470001</v>
      </c>
      <c r="T385" s="3">
        <v>-18176.140357780001</v>
      </c>
      <c r="U385" s="3">
        <v>904.06205811999996</v>
      </c>
      <c r="V385" s="3">
        <v>1.3243512740000001</v>
      </c>
      <c r="W385" s="3">
        <v>-2.7729507789999999</v>
      </c>
      <c r="X385" s="3">
        <v>-5.8518531999999998E-2</v>
      </c>
      <c r="Y385" s="3">
        <v>0</v>
      </c>
    </row>
    <row r="386" spans="9:25" x14ac:dyDescent="0.25">
      <c r="I386" s="3">
        <v>383</v>
      </c>
      <c r="J386" s="24">
        <v>41705.932638888888</v>
      </c>
      <c r="K386" s="3">
        <v>1.2245953110000001</v>
      </c>
      <c r="L386" s="3">
        <v>64.477777666999998</v>
      </c>
      <c r="M386" s="3">
        <v>35801.980486929999</v>
      </c>
      <c r="N386" s="3">
        <v>42180.125237833003</v>
      </c>
      <c r="O386" s="3">
        <v>6.352982778E+16</v>
      </c>
      <c r="P386" s="3">
        <v>-50.264454399999998</v>
      </c>
      <c r="Q386" s="3">
        <v>3.0735347919999998</v>
      </c>
      <c r="R386" s="3">
        <v>91.090717385000005</v>
      </c>
      <c r="S386" s="3">
        <v>-37972.475209720003</v>
      </c>
      <c r="T386" s="3">
        <v>-18342.34084746</v>
      </c>
      <c r="U386" s="3">
        <v>900.54395728999998</v>
      </c>
      <c r="V386" s="3">
        <v>1.3364656619999999</v>
      </c>
      <c r="W386" s="3">
        <v>-2.7671316359999998</v>
      </c>
      <c r="X386" s="3">
        <v>-5.8806122000000002E-2</v>
      </c>
      <c r="Y386" s="3">
        <v>0</v>
      </c>
    </row>
    <row r="387" spans="9:25" x14ac:dyDescent="0.25">
      <c r="I387" s="3">
        <v>384</v>
      </c>
      <c r="J387" s="24">
        <v>41705.933333333334</v>
      </c>
      <c r="K387" s="3">
        <v>1.2197890229999999</v>
      </c>
      <c r="L387" s="3">
        <v>64.477599101999999</v>
      </c>
      <c r="M387" s="3">
        <v>35801.914507722999</v>
      </c>
      <c r="N387" s="3">
        <v>42180.059182247001</v>
      </c>
      <c r="O387" s="3">
        <v>6.352982784E+16</v>
      </c>
      <c r="P387" s="3">
        <v>-49.264454399999998</v>
      </c>
      <c r="Q387" s="3">
        <v>3.0735395950000002</v>
      </c>
      <c r="R387" s="3">
        <v>91.096073582000002</v>
      </c>
      <c r="S387" s="3">
        <v>-37891.925488430003</v>
      </c>
      <c r="T387" s="3">
        <v>-18508.19060433</v>
      </c>
      <c r="U387" s="3">
        <v>897.00863429000003</v>
      </c>
      <c r="V387" s="3">
        <v>1.3485545510000001</v>
      </c>
      <c r="W387" s="3">
        <v>-2.7612595550000001</v>
      </c>
      <c r="X387" s="3">
        <v>-5.909259E-2</v>
      </c>
      <c r="Y387" s="3">
        <v>0</v>
      </c>
    </row>
    <row r="388" spans="9:25" x14ac:dyDescent="0.25">
      <c r="I388" s="3">
        <v>385</v>
      </c>
      <c r="J388" s="24">
        <v>41705.934027777781</v>
      </c>
      <c r="K388" s="3">
        <v>1.214959407</v>
      </c>
      <c r="L388" s="3">
        <v>64.477420425999995</v>
      </c>
      <c r="M388" s="3">
        <v>35801.848213297002</v>
      </c>
      <c r="N388" s="3">
        <v>42179.992811374002</v>
      </c>
      <c r="O388" s="3">
        <v>6.35298279E+16</v>
      </c>
      <c r="P388" s="3">
        <v>-48.264454399999998</v>
      </c>
      <c r="Q388" s="3">
        <v>3.0735444209999998</v>
      </c>
      <c r="R388" s="3">
        <v>91.101413851000004</v>
      </c>
      <c r="S388" s="3">
        <v>-37810.651214450001</v>
      </c>
      <c r="T388" s="3">
        <v>-18673.68645546</v>
      </c>
      <c r="U388" s="3">
        <v>893.45615658999998</v>
      </c>
      <c r="V388" s="3">
        <v>1.360617711</v>
      </c>
      <c r="W388" s="3">
        <v>-2.7553346460000001</v>
      </c>
      <c r="X388" s="3">
        <v>-5.9377931000000002E-2</v>
      </c>
      <c r="Y388" s="3">
        <v>0</v>
      </c>
    </row>
    <row r="389" spans="9:25" x14ac:dyDescent="0.25">
      <c r="I389" s="3">
        <v>386</v>
      </c>
      <c r="J389" s="24">
        <v>41705.93472222222</v>
      </c>
      <c r="K389" s="3">
        <v>1.2101065550000001</v>
      </c>
      <c r="L389" s="3">
        <v>64.477241642999999</v>
      </c>
      <c r="M389" s="3">
        <v>35801.781604923002</v>
      </c>
      <c r="N389" s="3">
        <v>42179.926126489001</v>
      </c>
      <c r="O389" s="3">
        <v>6.352982796E+16</v>
      </c>
      <c r="P389" s="3">
        <v>-47.264454399999998</v>
      </c>
      <c r="Q389" s="3">
        <v>3.0735492689999999</v>
      </c>
      <c r="R389" s="3">
        <v>91.106732331000003</v>
      </c>
      <c r="S389" s="3">
        <v>-37728.653938459996</v>
      </c>
      <c r="T389" s="3">
        <v>-18838.825234610002</v>
      </c>
      <c r="U389" s="3">
        <v>889.88659199999995</v>
      </c>
      <c r="V389" s="3">
        <v>1.3726549100000001</v>
      </c>
      <c r="W389" s="3">
        <v>-2.7493570219999999</v>
      </c>
      <c r="X389" s="3">
        <v>-5.9662138000000003E-2</v>
      </c>
      <c r="Y389" s="3">
        <v>0</v>
      </c>
    </row>
    <row r="390" spans="9:25" x14ac:dyDescent="0.25">
      <c r="I390" s="3">
        <v>387</v>
      </c>
      <c r="J390" s="24">
        <v>41705.935416666667</v>
      </c>
      <c r="K390" s="3">
        <v>1.205230558</v>
      </c>
      <c r="L390" s="3">
        <v>64.477062754000002</v>
      </c>
      <c r="M390" s="3">
        <v>35801.714683874998</v>
      </c>
      <c r="N390" s="3">
        <v>42179.859128875003</v>
      </c>
      <c r="O390" s="3">
        <v>6.352982802E+16</v>
      </c>
      <c r="P390" s="3">
        <v>-46.264454399999998</v>
      </c>
      <c r="Q390" s="3">
        <v>3.0735541409999998</v>
      </c>
      <c r="R390" s="3">
        <v>91.112026553999996</v>
      </c>
      <c r="S390" s="3">
        <v>-37645.935224970002</v>
      </c>
      <c r="T390" s="3">
        <v>-19003.603782360002</v>
      </c>
      <c r="U390" s="3">
        <v>886.30000862999998</v>
      </c>
      <c r="V390" s="3">
        <v>1.3846659189999999</v>
      </c>
      <c r="W390" s="3">
        <v>-2.743326798</v>
      </c>
      <c r="X390" s="3">
        <v>-5.9945207E-2</v>
      </c>
      <c r="Y390" s="3">
        <v>0</v>
      </c>
    </row>
    <row r="391" spans="9:25" x14ac:dyDescent="0.25">
      <c r="I391" s="3">
        <v>388</v>
      </c>
      <c r="J391" s="24">
        <v>41705.936111111114</v>
      </c>
      <c r="K391" s="3">
        <v>1.20033151</v>
      </c>
      <c r="L391" s="3">
        <v>64.476883763000004</v>
      </c>
      <c r="M391" s="3">
        <v>35801.647451434997</v>
      </c>
      <c r="N391" s="3">
        <v>42179.791819817998</v>
      </c>
      <c r="O391" s="3">
        <v>6.352982808E+16</v>
      </c>
      <c r="P391" s="3">
        <v>-45.264454399999998</v>
      </c>
      <c r="Q391" s="3">
        <v>3.0735590350000002</v>
      </c>
      <c r="R391" s="3">
        <v>91.117304114999996</v>
      </c>
      <c r="S391" s="3">
        <v>-37562.496652289999</v>
      </c>
      <c r="T391" s="3">
        <v>-19168.018946119999</v>
      </c>
      <c r="U391" s="3">
        <v>882.69647493000002</v>
      </c>
      <c r="V391" s="3">
        <v>1.396650508</v>
      </c>
      <c r="W391" s="3">
        <v>-2.7372440870000001</v>
      </c>
      <c r="X391" s="3">
        <v>-6.0227131000000003E-2</v>
      </c>
      <c r="Y391" s="3">
        <v>0</v>
      </c>
    </row>
    <row r="392" spans="9:25" x14ac:dyDescent="0.25">
      <c r="I392" s="3">
        <v>389</v>
      </c>
      <c r="J392" s="24">
        <v>41705.936805555553</v>
      </c>
      <c r="K392" s="3">
        <v>1.195409505</v>
      </c>
      <c r="L392" s="3">
        <v>64.476704674000004</v>
      </c>
      <c r="M392" s="3">
        <v>35801.579908890999</v>
      </c>
      <c r="N392" s="3">
        <v>42179.724200611003</v>
      </c>
      <c r="O392" s="3">
        <v>6.352982814E+16</v>
      </c>
      <c r="P392" s="3">
        <v>-44.264454399999998</v>
      </c>
      <c r="Q392" s="3">
        <v>3.0735639520000002</v>
      </c>
      <c r="R392" s="3">
        <v>91.122555382000002</v>
      </c>
      <c r="S392" s="3">
        <v>-37478.339812489998</v>
      </c>
      <c r="T392" s="3">
        <v>-19332.067580219998</v>
      </c>
      <c r="U392" s="3">
        <v>879.07605968999997</v>
      </c>
      <c r="V392" s="3">
        <v>1.408608447</v>
      </c>
      <c r="W392" s="3">
        <v>-2.7311090060000001</v>
      </c>
      <c r="X392" s="3">
        <v>-6.0507906E-2</v>
      </c>
      <c r="Y392" s="3">
        <v>0</v>
      </c>
    </row>
    <row r="393" spans="9:25" x14ac:dyDescent="0.25">
      <c r="I393" s="3">
        <v>390</v>
      </c>
      <c r="J393" s="24">
        <v>41705.9375</v>
      </c>
      <c r="K393" s="3">
        <v>1.1904646350000001</v>
      </c>
      <c r="L393" s="3">
        <v>64.476525488999997</v>
      </c>
      <c r="M393" s="3">
        <v>35801.512057535001</v>
      </c>
      <c r="N393" s="3">
        <v>42179.656272553002</v>
      </c>
      <c r="O393" s="3">
        <v>6.35298282E+16</v>
      </c>
      <c r="P393" s="3">
        <v>-43.264454399999998</v>
      </c>
      <c r="Q393" s="3">
        <v>3.0735688909999999</v>
      </c>
      <c r="R393" s="3">
        <v>91.127789628000002</v>
      </c>
      <c r="S393" s="3">
        <v>-37393.466311379998</v>
      </c>
      <c r="T393" s="3">
        <v>-19495.74654597</v>
      </c>
      <c r="U393" s="3">
        <v>875.43883199000004</v>
      </c>
      <c r="V393" s="3">
        <v>1.4205395080000001</v>
      </c>
      <c r="W393" s="3">
        <v>-2.7249216710000002</v>
      </c>
      <c r="X393" s="3">
        <v>-6.0787527000000001E-2</v>
      </c>
      <c r="Y393" s="3">
        <v>0</v>
      </c>
    </row>
    <row r="394" spans="9:25" x14ac:dyDescent="0.25">
      <c r="I394" s="3">
        <v>391</v>
      </c>
      <c r="J394" s="24">
        <v>41705.938194444447</v>
      </c>
      <c r="K394" s="3">
        <v>1.1854969959999999</v>
      </c>
      <c r="L394" s="3">
        <v>64.476346211999996</v>
      </c>
      <c r="M394" s="3">
        <v>35801.443898666999</v>
      </c>
      <c r="N394" s="3">
        <v>42179.588036950998</v>
      </c>
      <c r="O394" s="3">
        <v>6.352982826E+16</v>
      </c>
      <c r="P394" s="3">
        <v>-42.264454399999998</v>
      </c>
      <c r="Q394" s="3">
        <v>3.0735738530000001</v>
      </c>
      <c r="R394" s="3">
        <v>91.133002829999995</v>
      </c>
      <c r="S394" s="3">
        <v>-37307.877768459999</v>
      </c>
      <c r="T394" s="3">
        <v>-19659.052711699998</v>
      </c>
      <c r="U394" s="3">
        <v>871.78486124999995</v>
      </c>
      <c r="V394" s="3">
        <v>1.432443463</v>
      </c>
      <c r="W394" s="3">
        <v>-2.7186821989999999</v>
      </c>
      <c r="X394" s="3">
        <v>-6.1065987000000002E-2</v>
      </c>
      <c r="Y394" s="3">
        <v>0</v>
      </c>
    </row>
    <row r="395" spans="9:25" x14ac:dyDescent="0.25">
      <c r="I395" s="3">
        <v>392</v>
      </c>
      <c r="J395" s="24">
        <v>41705.938888888886</v>
      </c>
      <c r="K395" s="3">
        <v>1.1805066820000001</v>
      </c>
      <c r="L395" s="3">
        <v>64.476166845999998</v>
      </c>
      <c r="M395" s="3">
        <v>35801.375433592002</v>
      </c>
      <c r="N395" s="3">
        <v>42179.519495114</v>
      </c>
      <c r="O395" s="3">
        <v>6.352982832E+16</v>
      </c>
      <c r="P395" s="3">
        <v>-41.264454399999998</v>
      </c>
      <c r="Q395" s="3">
        <v>3.0735788369999999</v>
      </c>
      <c r="R395" s="3">
        <v>91.138186465999993</v>
      </c>
      <c r="S395" s="3">
        <v>-37221.575816919998</v>
      </c>
      <c r="T395" s="3">
        <v>-19821.98295283</v>
      </c>
      <c r="U395" s="3">
        <v>868.11421722</v>
      </c>
      <c r="V395" s="3">
        <v>1.4443200839999999</v>
      </c>
      <c r="W395" s="3">
        <v>-2.7123907100000002</v>
      </c>
      <c r="X395" s="3">
        <v>-6.1343281999999999E-2</v>
      </c>
      <c r="Y395" s="3">
        <v>0</v>
      </c>
    </row>
    <row r="396" spans="9:25" x14ac:dyDescent="0.25">
      <c r="I396" s="3">
        <v>393</v>
      </c>
      <c r="J396" s="24">
        <v>41705.939583333333</v>
      </c>
      <c r="K396" s="3">
        <v>1.175493788</v>
      </c>
      <c r="L396" s="3">
        <v>64.475987394000001</v>
      </c>
      <c r="M396" s="3">
        <v>35801.306663620999</v>
      </c>
      <c r="N396" s="3">
        <v>42179.450648359001</v>
      </c>
      <c r="O396" s="3">
        <v>6.352982838E+16</v>
      </c>
      <c r="P396" s="3">
        <v>-40.264454399999998</v>
      </c>
      <c r="Q396" s="3">
        <v>3.0735838430000002</v>
      </c>
      <c r="R396" s="3">
        <v>91.143358996000003</v>
      </c>
      <c r="S396" s="3">
        <v>-37134.56210358</v>
      </c>
      <c r="T396" s="3">
        <v>-19984.534151920001</v>
      </c>
      <c r="U396" s="3">
        <v>864.42696994000005</v>
      </c>
      <c r="V396" s="3">
        <v>1.456169144</v>
      </c>
      <c r="W396" s="3">
        <v>-2.7060473229999999</v>
      </c>
      <c r="X396" s="3">
        <v>-6.1619406000000002E-2</v>
      </c>
      <c r="Y396" s="3">
        <v>0</v>
      </c>
    </row>
    <row r="397" spans="9:25" x14ac:dyDescent="0.25">
      <c r="I397" s="3">
        <v>394</v>
      </c>
      <c r="J397" s="24">
        <v>41705.94027777778</v>
      </c>
      <c r="K397" s="3">
        <v>1.1704584090000001</v>
      </c>
      <c r="L397" s="3">
        <v>64.475807860000003</v>
      </c>
      <c r="M397" s="3">
        <v>35801.237590071003</v>
      </c>
      <c r="N397" s="3">
        <v>42179.38149801</v>
      </c>
      <c r="O397" s="3">
        <v>6.352982844E+16</v>
      </c>
      <c r="P397" s="3">
        <v>-39.264454399999998</v>
      </c>
      <c r="Q397" s="3">
        <v>3.0735888720000002</v>
      </c>
      <c r="R397" s="3">
        <v>91.148500523999999</v>
      </c>
      <c r="S397" s="3">
        <v>-37046.838288879997</v>
      </c>
      <c r="T397" s="3">
        <v>-20146.703198769999</v>
      </c>
      <c r="U397" s="3">
        <v>860.72318981000001</v>
      </c>
      <c r="V397" s="3">
        <v>1.467990417</v>
      </c>
      <c r="W397" s="3">
        <v>-2.6996521580000001</v>
      </c>
      <c r="X397" s="3">
        <v>-6.1894353999999999E-2</v>
      </c>
      <c r="Y397" s="3">
        <v>0</v>
      </c>
    </row>
    <row r="398" spans="9:25" x14ac:dyDescent="0.25">
      <c r="I398" s="3">
        <v>395</v>
      </c>
      <c r="J398" s="24">
        <v>41705.940972222219</v>
      </c>
      <c r="K398" s="3">
        <v>1.165400642</v>
      </c>
      <c r="L398" s="3">
        <v>64.475628247000003</v>
      </c>
      <c r="M398" s="3">
        <v>35801.168214263998</v>
      </c>
      <c r="N398" s="3">
        <v>42179.312045393999</v>
      </c>
      <c r="O398" s="3">
        <v>6.35298285E+16</v>
      </c>
      <c r="P398" s="3">
        <v>-38.264454399999998</v>
      </c>
      <c r="Q398" s="3">
        <v>3.0735939220000001</v>
      </c>
      <c r="R398" s="3">
        <v>91.153625063999996</v>
      </c>
      <c r="S398" s="3">
        <v>-36958.406046830001</v>
      </c>
      <c r="T398" s="3">
        <v>-20308.486990410001</v>
      </c>
      <c r="U398" s="3">
        <v>857.00294751000001</v>
      </c>
      <c r="V398" s="3">
        <v>1.479783676</v>
      </c>
      <c r="W398" s="3">
        <v>-2.6932053379999998</v>
      </c>
      <c r="X398" s="3">
        <v>-6.216812E-2</v>
      </c>
      <c r="Y398" s="3">
        <v>0</v>
      </c>
    </row>
    <row r="399" spans="9:25" x14ac:dyDescent="0.25">
      <c r="I399" s="3">
        <v>396</v>
      </c>
      <c r="J399" s="24">
        <v>41705.941666666666</v>
      </c>
      <c r="K399" s="3">
        <v>1.1603205839999999</v>
      </c>
      <c r="L399" s="3">
        <v>64.475448559</v>
      </c>
      <c r="M399" s="3">
        <v>35801.098537528997</v>
      </c>
      <c r="N399" s="3">
        <v>42179.242291846</v>
      </c>
      <c r="O399" s="3">
        <v>6.352982856E+16</v>
      </c>
      <c r="P399" s="3">
        <v>-37.264454399999998</v>
      </c>
      <c r="Q399" s="3">
        <v>3.0735989940000001</v>
      </c>
      <c r="R399" s="3">
        <v>91.158725975999999</v>
      </c>
      <c r="S399" s="3">
        <v>-36869.267064990003</v>
      </c>
      <c r="T399" s="3">
        <v>-20469.882431239999</v>
      </c>
      <c r="U399" s="3">
        <v>853.26631404</v>
      </c>
      <c r="V399" s="3">
        <v>1.491548696</v>
      </c>
      <c r="W399" s="3">
        <v>-2.6867069849999998</v>
      </c>
      <c r="X399" s="3">
        <v>-6.2440701000000001E-2</v>
      </c>
      <c r="Y399" s="3">
        <v>0</v>
      </c>
    </row>
    <row r="400" spans="9:25" x14ac:dyDescent="0.25">
      <c r="I400" s="3">
        <v>397</v>
      </c>
      <c r="J400" s="24">
        <v>41705.942361111112</v>
      </c>
      <c r="K400" s="3">
        <v>1.1552183300000001</v>
      </c>
      <c r="L400" s="3">
        <v>64.475268799999995</v>
      </c>
      <c r="M400" s="3">
        <v>35801.028561198997</v>
      </c>
      <c r="N400" s="3">
        <v>42179.172238706</v>
      </c>
      <c r="O400" s="3">
        <v>6.352982862E+16</v>
      </c>
      <c r="P400" s="3">
        <v>-36.264454399999998</v>
      </c>
      <c r="Q400" s="3">
        <v>3.0736040889999998</v>
      </c>
      <c r="R400" s="3">
        <v>91.16380522</v>
      </c>
      <c r="S400" s="3">
        <v>-36779.423044449999</v>
      </c>
      <c r="T400" s="3">
        <v>-20630.886433</v>
      </c>
      <c r="U400" s="3">
        <v>849.51336074000005</v>
      </c>
      <c r="V400" s="3">
        <v>1.503285252</v>
      </c>
      <c r="W400" s="3">
        <v>-2.6801572230000001</v>
      </c>
      <c r="X400" s="3">
        <v>-6.2712088999999999E-2</v>
      </c>
      <c r="Y400" s="3">
        <v>0</v>
      </c>
    </row>
    <row r="401" spans="9:25" x14ac:dyDescent="0.25">
      <c r="I401" s="3">
        <v>398</v>
      </c>
      <c r="J401" s="24">
        <v>41705.943055555559</v>
      </c>
      <c r="K401" s="3">
        <v>1.1500939779999999</v>
      </c>
      <c r="L401" s="3">
        <v>64.475088803999995</v>
      </c>
      <c r="M401" s="3">
        <v>35800.958286615998</v>
      </c>
      <c r="N401" s="3">
        <v>42179.101887320001</v>
      </c>
      <c r="O401" s="3">
        <v>6.352982868E+16</v>
      </c>
      <c r="P401" s="3">
        <v>-35.264454399999998</v>
      </c>
      <c r="Q401" s="3">
        <v>3.0736092049999999</v>
      </c>
      <c r="R401" s="3">
        <v>91.168862509999997</v>
      </c>
      <c r="S401" s="3">
        <v>-36688.875699769997</v>
      </c>
      <c r="T401" s="3">
        <v>-20791.495914930001</v>
      </c>
      <c r="U401" s="3">
        <v>845.74415923000004</v>
      </c>
      <c r="V401" s="3">
        <v>1.51499312</v>
      </c>
      <c r="W401" s="3">
        <v>-2.6735561749999999</v>
      </c>
      <c r="X401" s="3">
        <v>-6.2982280000000002E-2</v>
      </c>
      <c r="Y401" s="3">
        <v>0</v>
      </c>
    </row>
    <row r="402" spans="9:25" x14ac:dyDescent="0.25">
      <c r="I402" s="3">
        <v>399</v>
      </c>
      <c r="J402" s="24">
        <v>41705.943749999999</v>
      </c>
      <c r="K402" s="3">
        <v>1.1449476249999999</v>
      </c>
      <c r="L402" s="3">
        <v>64.474908911</v>
      </c>
      <c r="M402" s="3">
        <v>35800.887715124001</v>
      </c>
      <c r="N402" s="3">
        <v>42179.031239039003</v>
      </c>
      <c r="O402" s="3">
        <v>6.352982874E+16</v>
      </c>
      <c r="P402" s="3">
        <v>-34.264454399999998</v>
      </c>
      <c r="Q402" s="3">
        <v>3.0736143419999999</v>
      </c>
      <c r="R402" s="3">
        <v>91.173902116999997</v>
      </c>
      <c r="S402" s="3">
        <v>-36597.626758960003</v>
      </c>
      <c r="T402" s="3">
        <v>-20951.707803730002</v>
      </c>
      <c r="U402" s="3">
        <v>841.95878145999995</v>
      </c>
      <c r="V402" s="3">
        <v>1.5266720739999999</v>
      </c>
      <c r="W402" s="3">
        <v>-2.6669039689999998</v>
      </c>
      <c r="X402" s="3">
        <v>-6.3251268999999999E-2</v>
      </c>
      <c r="Y402" s="3">
        <v>0</v>
      </c>
    </row>
    <row r="403" spans="9:25" x14ac:dyDescent="0.25">
      <c r="I403" s="3">
        <v>400</v>
      </c>
      <c r="J403" s="24">
        <v>41705.944444444445</v>
      </c>
      <c r="K403" s="3">
        <v>1.1397793709999999</v>
      </c>
      <c r="L403" s="3">
        <v>64.474728958</v>
      </c>
      <c r="M403" s="3">
        <v>35800.816848075003</v>
      </c>
      <c r="N403" s="3">
        <v>42178.96029522</v>
      </c>
      <c r="O403" s="3">
        <v>6.35298288E+16</v>
      </c>
      <c r="P403" s="3">
        <v>-33.264454399999998</v>
      </c>
      <c r="Q403" s="3">
        <v>3.0736195020000001</v>
      </c>
      <c r="R403" s="3">
        <v>91.178913202999993</v>
      </c>
      <c r="S403" s="3">
        <v>-36505.67796347</v>
      </c>
      <c r="T403" s="3">
        <v>-21111.519033680001</v>
      </c>
      <c r="U403" s="3">
        <v>838.15729968000005</v>
      </c>
      <c r="V403" s="3">
        <v>1.538321893</v>
      </c>
      <c r="W403" s="3">
        <v>-2.6602007300000001</v>
      </c>
      <c r="X403" s="3">
        <v>-6.3519051000000007E-2</v>
      </c>
      <c r="Y403" s="3">
        <v>0</v>
      </c>
    </row>
    <row r="404" spans="9:25" x14ac:dyDescent="0.25">
      <c r="I404" s="3">
        <v>401</v>
      </c>
      <c r="J404" s="24">
        <v>41705.945138888892</v>
      </c>
      <c r="K404" s="3">
        <v>1.134589313</v>
      </c>
      <c r="L404" s="3">
        <v>64.474548948000006</v>
      </c>
      <c r="M404" s="3">
        <v>35800.745686825998</v>
      </c>
      <c r="N404" s="3">
        <v>42178.889057225999</v>
      </c>
      <c r="O404" s="3">
        <v>6.352982886E+16</v>
      </c>
      <c r="P404" s="3">
        <v>-32.264454399999998</v>
      </c>
      <c r="Q404" s="3">
        <v>3.0736246820000002</v>
      </c>
      <c r="R404" s="3">
        <v>91.183903639999997</v>
      </c>
      <c r="S404" s="3">
        <v>-36413.031068099997</v>
      </c>
      <c r="T404" s="3">
        <v>-21270.92654669</v>
      </c>
      <c r="U404" s="3">
        <v>834.33978647000004</v>
      </c>
      <c r="V404" s="3">
        <v>1.5499423530000001</v>
      </c>
      <c r="W404" s="3">
        <v>-2.6534465859999998</v>
      </c>
      <c r="X404" s="3">
        <v>-6.3785621000000001E-2</v>
      </c>
      <c r="Y404" s="3">
        <v>0</v>
      </c>
    </row>
    <row r="405" spans="9:25" x14ac:dyDescent="0.25">
      <c r="I405" s="3">
        <v>402</v>
      </c>
      <c r="J405" s="24">
        <v>41705.945833333331</v>
      </c>
      <c r="K405" s="3">
        <v>1.1293775500000001</v>
      </c>
      <c r="L405" s="3">
        <v>64.474368885000004</v>
      </c>
      <c r="M405" s="3">
        <v>35800.674232739002</v>
      </c>
      <c r="N405" s="3">
        <v>42178.817526427003</v>
      </c>
      <c r="O405" s="3">
        <v>6.352982892E+16</v>
      </c>
      <c r="P405" s="3">
        <v>-31.264454400000002</v>
      </c>
      <c r="Q405" s="3">
        <v>3.0736298839999998</v>
      </c>
      <c r="R405" s="3">
        <v>91.188868034999999</v>
      </c>
      <c r="S405" s="3">
        <v>-36319.687841040002</v>
      </c>
      <c r="T405" s="3">
        <v>-21429.927292349999</v>
      </c>
      <c r="U405" s="3">
        <v>830.50631468999995</v>
      </c>
      <c r="V405" s="3">
        <v>1.5615332319999999</v>
      </c>
      <c r="W405" s="3">
        <v>-2.6466416650000002</v>
      </c>
      <c r="X405" s="3">
        <v>-6.4050972999999997E-2</v>
      </c>
      <c r="Y405" s="3">
        <v>0</v>
      </c>
    </row>
    <row r="406" spans="9:25" x14ac:dyDescent="0.25">
      <c r="I406" s="3">
        <v>403</v>
      </c>
      <c r="J406" s="24">
        <v>41705.946527777778</v>
      </c>
      <c r="K406" s="3">
        <v>1.124144182</v>
      </c>
      <c r="L406" s="3">
        <v>64.474188772999995</v>
      </c>
      <c r="M406" s="3">
        <v>35800.602487183001</v>
      </c>
      <c r="N406" s="3">
        <v>42178.745704194</v>
      </c>
      <c r="O406" s="3">
        <v>6.352982898E+16</v>
      </c>
      <c r="P406" s="3">
        <v>-30.264454400000002</v>
      </c>
      <c r="Q406" s="3">
        <v>3.0736351079999999</v>
      </c>
      <c r="R406" s="3">
        <v>91.193815693999994</v>
      </c>
      <c r="S406" s="3">
        <v>-36225.650063779998</v>
      </c>
      <c r="T406" s="3">
        <v>-21588.518227979999</v>
      </c>
      <c r="U406" s="3">
        <v>826.65695750999998</v>
      </c>
      <c r="V406" s="3">
        <v>1.573094309</v>
      </c>
      <c r="W406" s="3">
        <v>-2.639786097</v>
      </c>
      <c r="X406" s="3">
        <v>-6.4315101999999999E-2</v>
      </c>
      <c r="Y406" s="3">
        <v>0</v>
      </c>
    </row>
    <row r="407" spans="9:25" x14ac:dyDescent="0.25">
      <c r="I407" s="3">
        <v>404</v>
      </c>
      <c r="J407" s="24">
        <v>41705.947222222225</v>
      </c>
      <c r="K407" s="3">
        <v>1.1188893090000001</v>
      </c>
      <c r="L407" s="3">
        <v>64.474008615000002</v>
      </c>
      <c r="M407" s="3">
        <v>35800.530451530001</v>
      </c>
      <c r="N407" s="3">
        <v>42178.673591910003</v>
      </c>
      <c r="O407" s="3">
        <v>6.352982904E+16</v>
      </c>
      <c r="P407" s="3">
        <v>-29.264454400000002</v>
      </c>
      <c r="Q407" s="3">
        <v>3.073640352</v>
      </c>
      <c r="R407" s="3">
        <v>91.198736440999994</v>
      </c>
      <c r="S407" s="3">
        <v>-36130.9195311</v>
      </c>
      <c r="T407" s="3">
        <v>-21746.6963187</v>
      </c>
      <c r="U407" s="3">
        <v>822.79178841999999</v>
      </c>
      <c r="V407" s="3">
        <v>1.5846253610000001</v>
      </c>
      <c r="W407" s="3">
        <v>-2.6328800120000002</v>
      </c>
      <c r="X407" s="3">
        <v>-6.4578002999999995E-2</v>
      </c>
      <c r="Y407" s="3">
        <v>0</v>
      </c>
    </row>
    <row r="408" spans="9:25" x14ac:dyDescent="0.25">
      <c r="I408" s="3">
        <v>405</v>
      </c>
      <c r="J408" s="24">
        <v>41705.947916666664</v>
      </c>
      <c r="K408" s="3">
        <v>1.1136130289999999</v>
      </c>
      <c r="L408" s="3">
        <v>64.473828415</v>
      </c>
      <c r="M408" s="3">
        <v>35800.458127161997</v>
      </c>
      <c r="N408" s="3">
        <v>42178.601190957001</v>
      </c>
      <c r="O408" s="3">
        <v>6.35298291E+16</v>
      </c>
      <c r="P408" s="3">
        <v>-28.264454400000002</v>
      </c>
      <c r="Q408" s="3">
        <v>3.0736456169999999</v>
      </c>
      <c r="R408" s="3">
        <v>91.203637874999998</v>
      </c>
      <c r="S408" s="3">
        <v>-36035.498051019997</v>
      </c>
      <c r="T408" s="3">
        <v>-21904.458537480001</v>
      </c>
      <c r="U408" s="3">
        <v>818.91088120999996</v>
      </c>
      <c r="V408" s="3">
        <v>1.5961261689999999</v>
      </c>
      <c r="W408" s="3">
        <v>-2.6259235420000002</v>
      </c>
      <c r="X408" s="3">
        <v>-6.4839672000000001E-2</v>
      </c>
      <c r="Y408" s="3">
        <v>0</v>
      </c>
    </row>
    <row r="409" spans="9:25" x14ac:dyDescent="0.25">
      <c r="I409" s="3">
        <v>406</v>
      </c>
      <c r="J409" s="24">
        <v>41705.948611111111</v>
      </c>
      <c r="K409" s="3">
        <v>1.1083154449999999</v>
      </c>
      <c r="L409" s="3">
        <v>64.473648010999995</v>
      </c>
      <c r="M409" s="3">
        <v>35800.385515462003</v>
      </c>
      <c r="N409" s="3">
        <v>42178.528502727997</v>
      </c>
      <c r="O409" s="3">
        <v>6.352982916E+16</v>
      </c>
      <c r="P409" s="3">
        <v>-27.264454400000002</v>
      </c>
      <c r="Q409" s="3">
        <v>3.073650904</v>
      </c>
      <c r="R409" s="3">
        <v>91.208513035999999</v>
      </c>
      <c r="S409" s="3">
        <v>-35939.387444799999</v>
      </c>
      <c r="T409" s="3">
        <v>-22061.801865230002</v>
      </c>
      <c r="U409" s="3">
        <v>815.01430994999998</v>
      </c>
      <c r="V409" s="3">
        <v>1.6075965130000001</v>
      </c>
      <c r="W409" s="3">
        <v>-2.6189168189999998</v>
      </c>
      <c r="X409" s="3">
        <v>-6.5100103000000006E-2</v>
      </c>
      <c r="Y409" s="3">
        <v>0</v>
      </c>
    </row>
    <row r="410" spans="9:25" x14ac:dyDescent="0.25">
      <c r="I410" s="3">
        <v>407</v>
      </c>
      <c r="J410" s="24">
        <v>41705.949305555558</v>
      </c>
      <c r="K410" s="3">
        <v>1.102996657</v>
      </c>
      <c r="L410" s="3">
        <v>64.473467740999993</v>
      </c>
      <c r="M410" s="3">
        <v>35800.312617819996</v>
      </c>
      <c r="N410" s="3">
        <v>42178.455528619001</v>
      </c>
      <c r="O410" s="3">
        <v>6.352982922E+16</v>
      </c>
      <c r="P410" s="3">
        <v>-26.264454400000002</v>
      </c>
      <c r="Q410" s="3">
        <v>3.0736562109999999</v>
      </c>
      <c r="R410" s="3">
        <v>91.213365844999998</v>
      </c>
      <c r="S410" s="3">
        <v>-35842.589546880001</v>
      </c>
      <c r="T410" s="3">
        <v>-22218.723290800001</v>
      </c>
      <c r="U410" s="3">
        <v>811.10214902999996</v>
      </c>
      <c r="V410" s="3">
        <v>1.619036173</v>
      </c>
      <c r="W410" s="3">
        <v>-2.6118599769999999</v>
      </c>
      <c r="X410" s="3">
        <v>-6.5359291999999999E-2</v>
      </c>
      <c r="Y410" s="3">
        <v>0</v>
      </c>
    </row>
    <row r="411" spans="9:25" x14ac:dyDescent="0.25">
      <c r="I411" s="3">
        <v>408</v>
      </c>
      <c r="J411" s="24">
        <v>41705.949999999997</v>
      </c>
      <c r="K411" s="3">
        <v>1.0976567669999999</v>
      </c>
      <c r="L411" s="3">
        <v>64.473287442</v>
      </c>
      <c r="M411" s="3">
        <v>35800.239435632997</v>
      </c>
      <c r="N411" s="3">
        <v>42178.382270030001</v>
      </c>
      <c r="O411" s="3">
        <v>6.352982928E+16</v>
      </c>
      <c r="P411" s="3">
        <v>-25.264454400000002</v>
      </c>
      <c r="Q411" s="3">
        <v>3.0736615390000002</v>
      </c>
      <c r="R411" s="3">
        <v>91.218193646000003</v>
      </c>
      <c r="S411" s="3">
        <v>-35745.106204819996</v>
      </c>
      <c r="T411" s="3">
        <v>-22375.219811080002</v>
      </c>
      <c r="U411" s="3">
        <v>807.17447314000003</v>
      </c>
      <c r="V411" s="3">
        <v>1.630444929</v>
      </c>
      <c r="W411" s="3">
        <v>-2.604753149</v>
      </c>
      <c r="X411" s="3">
        <v>-6.5617232999999997E-2</v>
      </c>
      <c r="Y411" s="3">
        <v>0</v>
      </c>
    </row>
    <row r="412" spans="9:25" x14ac:dyDescent="0.25">
      <c r="I412" s="3">
        <v>409</v>
      </c>
      <c r="J412" s="24">
        <v>41705.950694444444</v>
      </c>
      <c r="K412" s="3">
        <v>1.0922958760000001</v>
      </c>
      <c r="L412" s="3">
        <v>64.473107118000001</v>
      </c>
      <c r="M412" s="3">
        <v>35800.165970303002</v>
      </c>
      <c r="N412" s="3">
        <v>42178.308728370001</v>
      </c>
      <c r="O412" s="3">
        <v>6.352982934E+16</v>
      </c>
      <c r="P412" s="3">
        <v>-24.264454400000002</v>
      </c>
      <c r="Q412" s="3">
        <v>3.073666888</v>
      </c>
      <c r="R412" s="3">
        <v>91.223000163999998</v>
      </c>
      <c r="S412" s="3">
        <v>-35646.939279329999</v>
      </c>
      <c r="T412" s="3">
        <v>-22531.28843104</v>
      </c>
      <c r="U412" s="3">
        <v>803.23135724999997</v>
      </c>
      <c r="V412" s="3">
        <v>1.641822565</v>
      </c>
      <c r="W412" s="3">
        <v>-2.5975964720000002</v>
      </c>
      <c r="X412" s="3">
        <v>-6.5873921000000002E-2</v>
      </c>
      <c r="Y412" s="3">
        <v>0</v>
      </c>
    </row>
    <row r="413" spans="9:25" x14ac:dyDescent="0.25">
      <c r="I413" s="3">
        <v>410</v>
      </c>
      <c r="J413" s="24">
        <v>41705.951388888891</v>
      </c>
      <c r="K413" s="3">
        <v>1.0869140859999999</v>
      </c>
      <c r="L413" s="3">
        <v>64.472926772999998</v>
      </c>
      <c r="M413" s="3">
        <v>35800.092223234002</v>
      </c>
      <c r="N413" s="3">
        <v>42178.234905049998</v>
      </c>
      <c r="O413" s="3">
        <v>6.35298294E+16</v>
      </c>
      <c r="P413" s="3">
        <v>-23.264454400000002</v>
      </c>
      <c r="Q413" s="3">
        <v>3.0736722570000001</v>
      </c>
      <c r="R413" s="3">
        <v>91.227787561</v>
      </c>
      <c r="S413" s="3">
        <v>-35548.090644180003</v>
      </c>
      <c r="T413" s="3">
        <v>-22686.926163820001</v>
      </c>
      <c r="U413" s="3">
        <v>799.27287664999994</v>
      </c>
      <c r="V413" s="3">
        <v>1.653168862</v>
      </c>
      <c r="W413" s="3">
        <v>-2.5903900800000002</v>
      </c>
      <c r="X413" s="3">
        <v>-6.6129351000000003E-2</v>
      </c>
      <c r="Y413" s="3">
        <v>0</v>
      </c>
    </row>
    <row r="414" spans="9:25" x14ac:dyDescent="0.25">
      <c r="I414" s="3">
        <v>411</v>
      </c>
      <c r="J414" s="24">
        <v>41705.95208333333</v>
      </c>
      <c r="K414" s="3">
        <v>1.0815115</v>
      </c>
      <c r="L414" s="3">
        <v>64.472746412000006</v>
      </c>
      <c r="M414" s="3">
        <v>35800.018195841003</v>
      </c>
      <c r="N414" s="3">
        <v>42178.160801489001</v>
      </c>
      <c r="O414" s="3">
        <v>6.352982946E+16</v>
      </c>
      <c r="P414" s="3">
        <v>-22.264454400000002</v>
      </c>
      <c r="Q414" s="3">
        <v>3.0736776469999998</v>
      </c>
      <c r="R414" s="3">
        <v>91.232545217999998</v>
      </c>
      <c r="S414" s="3">
        <v>-35448.562186180003</v>
      </c>
      <c r="T414" s="3">
        <v>-22842.130030730001</v>
      </c>
      <c r="U414" s="3">
        <v>795.29910689999997</v>
      </c>
      <c r="V414" s="3">
        <v>1.6644836039999999</v>
      </c>
      <c r="W414" s="3">
        <v>-2.5831341120000002</v>
      </c>
      <c r="X414" s="3">
        <v>-6.6383519000000002E-2</v>
      </c>
      <c r="Y414" s="3">
        <v>0</v>
      </c>
    </row>
    <row r="415" spans="9:25" x14ac:dyDescent="0.25">
      <c r="I415" s="3">
        <v>412</v>
      </c>
      <c r="J415" s="24">
        <v>41705.952777777777</v>
      </c>
      <c r="K415" s="3">
        <v>1.0760882220000001</v>
      </c>
      <c r="L415" s="3">
        <v>64.472566039</v>
      </c>
      <c r="M415" s="3">
        <v>35799.943889538998</v>
      </c>
      <c r="N415" s="3">
        <v>42178.086419109997</v>
      </c>
      <c r="O415" s="3">
        <v>6.352982952E+16</v>
      </c>
      <c r="P415" s="3">
        <v>-21.264454400000002</v>
      </c>
      <c r="Q415" s="3">
        <v>3.0736830570000002</v>
      </c>
      <c r="R415" s="3">
        <v>91.237283935999997</v>
      </c>
      <c r="S415" s="3">
        <v>-35348.355805159998</v>
      </c>
      <c r="T415" s="3">
        <v>-22996.897061340002</v>
      </c>
      <c r="U415" s="3">
        <v>791.31012387999999</v>
      </c>
      <c r="V415" s="3">
        <v>1.675766573</v>
      </c>
      <c r="W415" s="3">
        <v>-2.5758287050000002</v>
      </c>
      <c r="X415" s="3">
        <v>-6.6636420000000002E-2</v>
      </c>
      <c r="Y415" s="3">
        <v>0</v>
      </c>
    </row>
    <row r="416" spans="9:25" x14ac:dyDescent="0.25">
      <c r="I416" s="3">
        <v>413</v>
      </c>
      <c r="J416" s="24">
        <v>41705.953472222223</v>
      </c>
      <c r="K416" s="3">
        <v>1.070644353</v>
      </c>
      <c r="L416" s="3">
        <v>64.472385658999997</v>
      </c>
      <c r="M416" s="3">
        <v>35799.869305753004</v>
      </c>
      <c r="N416" s="3">
        <v>42178.011759342</v>
      </c>
      <c r="O416" s="3">
        <v>6.352982958E+16</v>
      </c>
      <c r="P416" s="3">
        <v>-20.264454400000002</v>
      </c>
      <c r="Q416" s="3">
        <v>3.0736884870000001</v>
      </c>
      <c r="R416" s="3">
        <v>91.241992879999998</v>
      </c>
      <c r="S416" s="3">
        <v>-35247.473413909996</v>
      </c>
      <c r="T416" s="3">
        <v>-23151.224293560001</v>
      </c>
      <c r="U416" s="3">
        <v>787.30600372000004</v>
      </c>
      <c r="V416" s="3">
        <v>1.687017553</v>
      </c>
      <c r="W416" s="3">
        <v>-2.5684739990000001</v>
      </c>
      <c r="X416" s="3">
        <v>-6.6888049000000005E-2</v>
      </c>
      <c r="Y416" s="3">
        <v>0</v>
      </c>
    </row>
    <row r="417" spans="9:25" x14ac:dyDescent="0.25">
      <c r="I417" s="3">
        <v>414</v>
      </c>
      <c r="J417" s="24">
        <v>41705.95416666667</v>
      </c>
      <c r="K417" s="3">
        <v>1.0651799989999999</v>
      </c>
      <c r="L417" s="3">
        <v>64.472205274999993</v>
      </c>
      <c r="M417" s="3">
        <v>35799.794445908999</v>
      </c>
      <c r="N417" s="3">
        <v>42177.936823618002</v>
      </c>
      <c r="O417" s="3">
        <v>6.352982964E+16</v>
      </c>
      <c r="P417" s="3">
        <v>-19.264454400000002</v>
      </c>
      <c r="Q417" s="3">
        <v>3.0736939379999999</v>
      </c>
      <c r="R417" s="3">
        <v>91.246684016000003</v>
      </c>
      <c r="S417" s="3">
        <v>-35145.91693816</v>
      </c>
      <c r="T417" s="3">
        <v>-23305.10877363</v>
      </c>
      <c r="U417" s="3">
        <v>783.28682289000005</v>
      </c>
      <c r="V417" s="3">
        <v>1.6982363309999999</v>
      </c>
      <c r="W417" s="3">
        <v>-2.5610701329999999</v>
      </c>
      <c r="X417" s="3">
        <v>-6.7138400000000001E-2</v>
      </c>
      <c r="Y417" s="3">
        <v>0</v>
      </c>
    </row>
    <row r="418" spans="9:25" x14ac:dyDescent="0.25">
      <c r="I418" s="3">
        <v>415</v>
      </c>
      <c r="J418" s="24">
        <v>41705.954861111109</v>
      </c>
      <c r="K418" s="3">
        <v>1.0596952639999999</v>
      </c>
      <c r="L418" s="3">
        <v>64.472024891999993</v>
      </c>
      <c r="M418" s="3">
        <v>35799.719311442001</v>
      </c>
      <c r="N418" s="3">
        <v>42177.861613376997</v>
      </c>
      <c r="O418" s="3">
        <v>6.35298297E+16</v>
      </c>
      <c r="P418" s="3">
        <v>-18.264454400000002</v>
      </c>
      <c r="Q418" s="3">
        <v>3.073699408</v>
      </c>
      <c r="R418" s="3">
        <v>91.251348007999994</v>
      </c>
      <c r="S418" s="3">
        <v>-35043.68831654</v>
      </c>
      <c r="T418" s="3">
        <v>-23458.54755626</v>
      </c>
      <c r="U418" s="3">
        <v>779.25265810999997</v>
      </c>
      <c r="V418" s="3">
        <v>1.70942269</v>
      </c>
      <c r="W418" s="3">
        <v>-2.5536172480000001</v>
      </c>
      <c r="X418" s="3">
        <v>-6.7387470000000005E-2</v>
      </c>
      <c r="Y418" s="3">
        <v>0</v>
      </c>
    </row>
    <row r="419" spans="9:25" x14ac:dyDescent="0.25">
      <c r="I419" s="3">
        <v>416</v>
      </c>
      <c r="J419" s="24">
        <v>41705.955555555556</v>
      </c>
      <c r="K419" s="3">
        <v>1.0541902510000001</v>
      </c>
      <c r="L419" s="3">
        <v>64.471844515000001</v>
      </c>
      <c r="M419" s="3">
        <v>35799.643903789998</v>
      </c>
      <c r="N419" s="3">
        <v>42177.786130064997</v>
      </c>
      <c r="O419" s="3">
        <v>6.352982976E+16</v>
      </c>
      <c r="P419" s="3">
        <v>-17.264454400000002</v>
      </c>
      <c r="Q419" s="3">
        <v>3.073704899</v>
      </c>
      <c r="R419" s="3">
        <v>91.255990972999996</v>
      </c>
      <c r="S419" s="3">
        <v>-34940.789500550003</v>
      </c>
      <c r="T419" s="3">
        <v>-23611.53770461</v>
      </c>
      <c r="U419" s="3">
        <v>775.20358640999996</v>
      </c>
      <c r="V419" s="3">
        <v>1.720576417</v>
      </c>
      <c r="W419" s="3">
        <v>-2.5461154869999998</v>
      </c>
      <c r="X419" s="3">
        <v>-6.7635254000000006E-2</v>
      </c>
      <c r="Y419" s="3">
        <v>0</v>
      </c>
    </row>
    <row r="420" spans="9:25" x14ac:dyDescent="0.25">
      <c r="I420" s="3">
        <v>417</v>
      </c>
      <c r="J420" s="24">
        <v>41705.956250000003</v>
      </c>
      <c r="K420" s="3">
        <v>1.0486650660000001</v>
      </c>
      <c r="L420" s="3">
        <v>64.471664149000006</v>
      </c>
      <c r="M420" s="3">
        <v>35799.568224397</v>
      </c>
      <c r="N420" s="3">
        <v>42177.710375130002</v>
      </c>
      <c r="O420" s="3">
        <v>6.352982982E+16</v>
      </c>
      <c r="P420" s="3">
        <v>-16.264454400000002</v>
      </c>
      <c r="Q420" s="3">
        <v>3.0737104089999998</v>
      </c>
      <c r="R420" s="3">
        <v>91.260604350999998</v>
      </c>
      <c r="S420" s="3">
        <v>-34837.222454490002</v>
      </c>
      <c r="T420" s="3">
        <v>-23764.0762904</v>
      </c>
      <c r="U420" s="3">
        <v>771.13968508999994</v>
      </c>
      <c r="V420" s="3">
        <v>1.7316972980000001</v>
      </c>
      <c r="W420" s="3">
        <v>-2.5385649909999999</v>
      </c>
      <c r="X420" s="3">
        <v>-6.7881746000000007E-2</v>
      </c>
      <c r="Y420" s="3">
        <v>0</v>
      </c>
    </row>
    <row r="421" spans="9:25" x14ac:dyDescent="0.25">
      <c r="I421" s="3">
        <v>418</v>
      </c>
      <c r="J421" s="24">
        <v>41705.956944444442</v>
      </c>
      <c r="K421" s="3">
        <v>1.043119814</v>
      </c>
      <c r="L421" s="3">
        <v>64.471483797999994</v>
      </c>
      <c r="M421" s="3">
        <v>35799.492274711003</v>
      </c>
      <c r="N421" s="3">
        <v>42177.634350027998</v>
      </c>
      <c r="O421" s="3">
        <v>6.352982988E+16</v>
      </c>
      <c r="P421" s="3">
        <v>-15.2644544</v>
      </c>
      <c r="Q421" s="3">
        <v>3.073715939</v>
      </c>
      <c r="R421" s="3">
        <v>91.265196825000004</v>
      </c>
      <c r="S421" s="3">
        <v>-34732.989155460004</v>
      </c>
      <c r="T421" s="3">
        <v>-23916.160393949998</v>
      </c>
      <c r="U421" s="3">
        <v>767.06103174999998</v>
      </c>
      <c r="V421" s="3">
        <v>1.742785121</v>
      </c>
      <c r="W421" s="3">
        <v>-2.530965906</v>
      </c>
      <c r="X421" s="3">
        <v>-6.8126941999999996E-2</v>
      </c>
      <c r="Y421" s="3">
        <v>0</v>
      </c>
    </row>
    <row r="422" spans="9:25" x14ac:dyDescent="0.25">
      <c r="I422" s="3">
        <v>419</v>
      </c>
      <c r="J422" s="24">
        <v>41705.957638888889</v>
      </c>
      <c r="K422" s="3">
        <v>1.0375546019999999</v>
      </c>
      <c r="L422" s="3">
        <v>64.471303465999995</v>
      </c>
      <c r="M422" s="3">
        <v>35799.416056187998</v>
      </c>
      <c r="N422" s="3">
        <v>42177.558056219001</v>
      </c>
      <c r="O422" s="3">
        <v>6.352982994E+16</v>
      </c>
      <c r="P422" s="3">
        <v>-14.2644544</v>
      </c>
      <c r="Q422" s="3">
        <v>3.073721489</v>
      </c>
      <c r="R422" s="3">
        <v>91.269768243000001</v>
      </c>
      <c r="S422" s="3">
        <v>-34628.091593329998</v>
      </c>
      <c r="T422" s="3">
        <v>-24067.787104200001</v>
      </c>
      <c r="U422" s="3">
        <v>762.96770426</v>
      </c>
      <c r="V422" s="3">
        <v>1.7538396730000001</v>
      </c>
      <c r="W422" s="3">
        <v>-2.5233183750000001</v>
      </c>
      <c r="X422" s="3">
        <v>-6.8370837000000004E-2</v>
      </c>
      <c r="Y422" s="3">
        <v>0</v>
      </c>
    </row>
    <row r="423" spans="9:25" x14ac:dyDescent="0.25">
      <c r="I423" s="3">
        <v>420</v>
      </c>
      <c r="J423" s="24">
        <v>41705.958333333336</v>
      </c>
      <c r="K423" s="3">
        <v>1.0319695339999999</v>
      </c>
      <c r="L423" s="3">
        <v>64.471122991000001</v>
      </c>
      <c r="M423" s="3">
        <v>35799.339570286997</v>
      </c>
      <c r="N423" s="3">
        <v>42177.481495166998</v>
      </c>
      <c r="O423" s="3">
        <v>6.352983E+16</v>
      </c>
      <c r="P423" s="3">
        <v>-13.2644544</v>
      </c>
      <c r="Q423" s="3">
        <v>3.0737270579999998</v>
      </c>
      <c r="R423" s="3">
        <v>91.274311877000002</v>
      </c>
      <c r="S423" s="3">
        <v>-34522.531770670001</v>
      </c>
      <c r="T423" s="3">
        <v>-24218.95351884</v>
      </c>
      <c r="U423" s="3">
        <v>758.85978077000004</v>
      </c>
      <c r="V423" s="3">
        <v>1.764860742</v>
      </c>
      <c r="W423" s="3">
        <v>-2.5156225440000002</v>
      </c>
      <c r="X423" s="3">
        <v>-6.8613427000000005E-2</v>
      </c>
      <c r="Y423" s="3">
        <v>0</v>
      </c>
    </row>
    <row r="424" spans="9:25" x14ac:dyDescent="0.25">
      <c r="I424" s="3">
        <v>421</v>
      </c>
      <c r="J424" s="24">
        <v>41705.959027777775</v>
      </c>
      <c r="K424" s="3">
        <v>1.026364718</v>
      </c>
      <c r="L424" s="3">
        <v>64.470942712999999</v>
      </c>
      <c r="M424" s="3">
        <v>35799.262818470997</v>
      </c>
      <c r="N424" s="3">
        <v>42177.404668342999</v>
      </c>
      <c r="O424" s="3">
        <v>6.352983006E+16</v>
      </c>
      <c r="P424" s="3">
        <v>-12.2644544</v>
      </c>
      <c r="Q424" s="3">
        <v>3.0737326459999998</v>
      </c>
      <c r="R424" s="3">
        <v>91.278831596000003</v>
      </c>
      <c r="S424" s="3">
        <v>-34416.311702699997</v>
      </c>
      <c r="T424" s="3">
        <v>-24369.656744280001</v>
      </c>
      <c r="U424" s="3">
        <v>754.73733973000003</v>
      </c>
      <c r="V424" s="3">
        <v>1.7758481189999999</v>
      </c>
      <c r="W424" s="3">
        <v>-2.5078785589999999</v>
      </c>
      <c r="X424" s="3">
        <v>-6.8854707000000001E-2</v>
      </c>
      <c r="Y424" s="3">
        <v>0</v>
      </c>
    </row>
    <row r="425" spans="9:25" x14ac:dyDescent="0.25">
      <c r="I425" s="3">
        <v>422</v>
      </c>
      <c r="J425" s="24">
        <v>41705.959722222222</v>
      </c>
      <c r="K425" s="3">
        <v>1.02074026</v>
      </c>
      <c r="L425" s="3">
        <v>64.470762469999997</v>
      </c>
      <c r="M425" s="3">
        <v>35799.185802211003</v>
      </c>
      <c r="N425" s="3">
        <v>42177.327577222</v>
      </c>
      <c r="O425" s="3">
        <v>6.352983012E+16</v>
      </c>
      <c r="P425" s="3">
        <v>-11.2644544</v>
      </c>
      <c r="Q425" s="3">
        <v>3.0737382539999998</v>
      </c>
      <c r="R425" s="3">
        <v>91.283328427000001</v>
      </c>
      <c r="S425" s="3">
        <v>-34309.43341731</v>
      </c>
      <c r="T425" s="3">
        <v>-24519.893895789999</v>
      </c>
      <c r="U425" s="3">
        <v>750.60045983999998</v>
      </c>
      <c r="V425" s="3">
        <v>1.786801592</v>
      </c>
      <c r="W425" s="3">
        <v>-2.500086569</v>
      </c>
      <c r="X425" s="3">
        <v>-6.9094671999999996E-2</v>
      </c>
      <c r="Y425" s="3">
        <v>0</v>
      </c>
    </row>
    <row r="426" spans="9:25" x14ac:dyDescent="0.25">
      <c r="I426" s="3">
        <v>423</v>
      </c>
      <c r="J426" s="24">
        <v>41705.960416666669</v>
      </c>
      <c r="K426" s="3">
        <v>1.015096268</v>
      </c>
      <c r="L426" s="3">
        <v>64.470582265000004</v>
      </c>
      <c r="M426" s="3">
        <v>35799.108522982002</v>
      </c>
      <c r="N426" s="3">
        <v>42177.250223285002</v>
      </c>
      <c r="O426" s="3">
        <v>6.352983018E+16</v>
      </c>
      <c r="P426" s="3">
        <v>-10.2644544</v>
      </c>
      <c r="Q426" s="3">
        <v>3.073743881</v>
      </c>
      <c r="R426" s="3">
        <v>91.287800230000002</v>
      </c>
      <c r="S426" s="3">
        <v>-34201.898954980003</v>
      </c>
      <c r="T426" s="3">
        <v>-24669.66209749</v>
      </c>
      <c r="U426" s="3">
        <v>746.44922009000004</v>
      </c>
      <c r="V426" s="3">
        <v>1.7977209519999999</v>
      </c>
      <c r="W426" s="3">
        <v>-2.4922467199999998</v>
      </c>
      <c r="X426" s="3">
        <v>-6.9333318000000005E-2</v>
      </c>
      <c r="Y426" s="3">
        <v>0</v>
      </c>
    </row>
    <row r="427" spans="9:25" x14ac:dyDescent="0.25">
      <c r="I427" s="3">
        <v>424</v>
      </c>
      <c r="J427" s="24">
        <v>41705.961111111108</v>
      </c>
      <c r="K427" s="3">
        <v>1.0094328480000001</v>
      </c>
      <c r="L427" s="3">
        <v>64.470402105000005</v>
      </c>
      <c r="M427" s="3">
        <v>35799.030982261997</v>
      </c>
      <c r="N427" s="3">
        <v>42177.172608016997</v>
      </c>
      <c r="O427" s="3">
        <v>6.352983024E+16</v>
      </c>
      <c r="P427" s="3">
        <v>-9.2644544</v>
      </c>
      <c r="Q427" s="3">
        <v>3.0737495269999999</v>
      </c>
      <c r="R427" s="3">
        <v>91.292243268999997</v>
      </c>
      <c r="S427" s="3">
        <v>-34093.710368740001</v>
      </c>
      <c r="T427" s="3">
        <v>-24818.958482419999</v>
      </c>
      <c r="U427" s="3">
        <v>742.28369975999999</v>
      </c>
      <c r="V427" s="3">
        <v>1.80860599</v>
      </c>
      <c r="W427" s="3">
        <v>-2.4843591639999998</v>
      </c>
      <c r="X427" s="3">
        <v>-6.9570640000000003E-2</v>
      </c>
      <c r="Y427" s="3">
        <v>0</v>
      </c>
    </row>
    <row r="428" spans="9:25" x14ac:dyDescent="0.25">
      <c r="I428" s="3">
        <v>425</v>
      </c>
      <c r="J428" s="24">
        <v>41705.961805555555</v>
      </c>
      <c r="K428" s="3">
        <v>1.0037501099999999</v>
      </c>
      <c r="L428" s="3">
        <v>64.470221993999999</v>
      </c>
      <c r="M428" s="3">
        <v>35798.953181536999</v>
      </c>
      <c r="N428" s="3">
        <v>42177.094732908998</v>
      </c>
      <c r="O428" s="3">
        <v>6.35298303E+16</v>
      </c>
      <c r="P428" s="3">
        <v>-8.2644544</v>
      </c>
      <c r="Q428" s="3">
        <v>3.0737551920000001</v>
      </c>
      <c r="R428" s="3">
        <v>91.296670938000005</v>
      </c>
      <c r="S428" s="3">
        <v>-33984.869724149998</v>
      </c>
      <c r="T428" s="3">
        <v>-24967.780192620001</v>
      </c>
      <c r="U428" s="3">
        <v>738.10397837000005</v>
      </c>
      <c r="V428" s="3">
        <v>1.819456497</v>
      </c>
      <c r="W428" s="3">
        <v>-2.4764240489999998</v>
      </c>
      <c r="X428" s="3">
        <v>-6.9806634000000006E-2</v>
      </c>
      <c r="Y428" s="3">
        <v>0</v>
      </c>
    </row>
    <row r="429" spans="9:25" x14ac:dyDescent="0.25">
      <c r="I429" s="3">
        <v>426</v>
      </c>
      <c r="J429" s="24">
        <v>41705.962500000001</v>
      </c>
      <c r="K429" s="3">
        <v>0.99804816200000002</v>
      </c>
      <c r="L429" s="3">
        <v>64.470041937000005</v>
      </c>
      <c r="M429" s="3">
        <v>35798.875122297002</v>
      </c>
      <c r="N429" s="3">
        <v>42177.016599454997</v>
      </c>
      <c r="O429" s="3">
        <v>6.352983036E+16</v>
      </c>
      <c r="P429" s="3">
        <v>-7.2644544</v>
      </c>
      <c r="Q429" s="3">
        <v>3.0737608760000001</v>
      </c>
      <c r="R429" s="3">
        <v>91.301066907999996</v>
      </c>
      <c r="S429" s="3">
        <v>-33875.37909925</v>
      </c>
      <c r="T429" s="3">
        <v>-25116.12437917</v>
      </c>
      <c r="U429" s="3">
        <v>733.91013574999999</v>
      </c>
      <c r="V429" s="3">
        <v>1.830272267</v>
      </c>
      <c r="W429" s="3">
        <v>-2.468441527</v>
      </c>
      <c r="X429" s="3">
        <v>-7.0041295000000003E-2</v>
      </c>
      <c r="Y429" s="3">
        <v>0</v>
      </c>
    </row>
    <row r="430" spans="9:25" x14ac:dyDescent="0.25">
      <c r="I430" s="3">
        <v>427</v>
      </c>
      <c r="J430" s="24">
        <v>41705.963194444441</v>
      </c>
      <c r="K430" s="3">
        <v>0.99232711200000001</v>
      </c>
      <c r="L430" s="3">
        <v>64.469861938999998</v>
      </c>
      <c r="M430" s="3">
        <v>35798.796806035003</v>
      </c>
      <c r="N430" s="3">
        <v>42176.938209155996</v>
      </c>
      <c r="O430" s="3">
        <v>6.352983042E+16</v>
      </c>
      <c r="P430" s="3">
        <v>-6.2644544</v>
      </c>
      <c r="Q430" s="3">
        <v>3.0737665789999999</v>
      </c>
      <c r="R430" s="3">
        <v>91.305439548999999</v>
      </c>
      <c r="S430" s="3">
        <v>-33765.240584530002</v>
      </c>
      <c r="T430" s="3">
        <v>-25263.988202240002</v>
      </c>
      <c r="U430" s="3">
        <v>729.70225198000003</v>
      </c>
      <c r="V430" s="3">
        <v>1.8410530899999999</v>
      </c>
      <c r="W430" s="3">
        <v>-2.4604117489999999</v>
      </c>
      <c r="X430" s="3">
        <v>-7.0274617999999997E-2</v>
      </c>
      <c r="Y430" s="3">
        <v>0</v>
      </c>
    </row>
    <row r="431" spans="9:25" x14ac:dyDescent="0.25">
      <c r="I431" s="3">
        <v>428</v>
      </c>
      <c r="J431" s="24">
        <v>41705.963888888888</v>
      </c>
      <c r="K431" s="3">
        <v>0.98658706900000004</v>
      </c>
      <c r="L431" s="3">
        <v>64.469681836999996</v>
      </c>
      <c r="M431" s="3">
        <v>35798.718234252003</v>
      </c>
      <c r="N431" s="3">
        <v>42176.859563516999</v>
      </c>
      <c r="O431" s="3">
        <v>6.352983048E+16</v>
      </c>
      <c r="P431" s="3">
        <v>-5.2644544</v>
      </c>
      <c r="Q431" s="3">
        <v>3.0737722999999999</v>
      </c>
      <c r="R431" s="3">
        <v>91.309784887000006</v>
      </c>
      <c r="S431" s="3">
        <v>-33654.456282849998</v>
      </c>
      <c r="T431" s="3">
        <v>-25411.368831129999</v>
      </c>
      <c r="U431" s="3">
        <v>725.48040739999999</v>
      </c>
      <c r="V431" s="3">
        <v>1.8517987629999999</v>
      </c>
      <c r="W431" s="3">
        <v>-2.4523348700000001</v>
      </c>
      <c r="X431" s="3">
        <v>-7.0506599000000003E-2</v>
      </c>
      <c r="Y431" s="3">
        <v>0</v>
      </c>
    </row>
    <row r="432" spans="9:25" x14ac:dyDescent="0.25">
      <c r="I432" s="3">
        <v>429</v>
      </c>
      <c r="J432" s="24">
        <v>41705.964583333334</v>
      </c>
      <c r="K432" s="3">
        <v>0.98082814299999999</v>
      </c>
      <c r="L432" s="3">
        <v>64.469501972000003</v>
      </c>
      <c r="M432" s="3">
        <v>35798.639408451003</v>
      </c>
      <c r="N432" s="3">
        <v>42176.780664049002</v>
      </c>
      <c r="O432" s="3">
        <v>6.352983054E+16</v>
      </c>
      <c r="P432" s="3">
        <v>-4.2644544</v>
      </c>
      <c r="Q432" s="3">
        <v>3.0737780400000001</v>
      </c>
      <c r="R432" s="3">
        <v>91.314111376</v>
      </c>
      <c r="S432" s="3">
        <v>-33543.028309480003</v>
      </c>
      <c r="T432" s="3">
        <v>-25558.26344436</v>
      </c>
      <c r="U432" s="3">
        <v>721.24468263999995</v>
      </c>
      <c r="V432" s="3">
        <v>1.8625090769999999</v>
      </c>
      <c r="W432" s="3">
        <v>-2.4442110420000001</v>
      </c>
      <c r="X432" s="3">
        <v>-7.0737233999999996E-2</v>
      </c>
      <c r="Y432" s="3">
        <v>0</v>
      </c>
    </row>
    <row r="433" spans="9:25" x14ac:dyDescent="0.25">
      <c r="I433" s="3">
        <v>430</v>
      </c>
      <c r="J433" s="24">
        <v>41705.965277777781</v>
      </c>
      <c r="K433" s="3">
        <v>0.97505044299999999</v>
      </c>
      <c r="L433" s="3">
        <v>64.469322183000003</v>
      </c>
      <c r="M433" s="3">
        <v>35798.560330143002</v>
      </c>
      <c r="N433" s="3">
        <v>42176.701512266001</v>
      </c>
      <c r="O433" s="3">
        <v>6.35298306E+16</v>
      </c>
      <c r="P433" s="3">
        <v>-3.2644544</v>
      </c>
      <c r="Q433" s="3">
        <v>3.073783798</v>
      </c>
      <c r="R433" s="3">
        <v>91.318407523999994</v>
      </c>
      <c r="S433" s="3">
        <v>-33430.958791980003</v>
      </c>
      <c r="T433" s="3">
        <v>-25704.669229700001</v>
      </c>
      <c r="U433" s="3">
        <v>716.99515858999996</v>
      </c>
      <c r="V433" s="3">
        <v>1.8731838300000001</v>
      </c>
      <c r="W433" s="3">
        <v>-2.436040421</v>
      </c>
      <c r="X433" s="3">
        <v>-7.0966519000000006E-2</v>
      </c>
      <c r="Y433" s="3">
        <v>0</v>
      </c>
    </row>
    <row r="434" spans="9:25" x14ac:dyDescent="0.25">
      <c r="I434" s="3">
        <v>431</v>
      </c>
      <c r="J434" s="24">
        <v>41705.96597222222</v>
      </c>
      <c r="K434" s="3">
        <v>0.96925408000000002</v>
      </c>
      <c r="L434" s="3">
        <v>64.469142473000005</v>
      </c>
      <c r="M434" s="3">
        <v>35798.481000840999</v>
      </c>
      <c r="N434" s="3">
        <v>42176.622109688004</v>
      </c>
      <c r="O434" s="3">
        <v>6.352983066E+16</v>
      </c>
      <c r="P434" s="3">
        <v>-2.2644544</v>
      </c>
      <c r="Q434" s="3">
        <v>3.0737895750000002</v>
      </c>
      <c r="R434" s="3">
        <v>91.322679883000006</v>
      </c>
      <c r="S434" s="3">
        <v>-33318.249870209998</v>
      </c>
      <c r="T434" s="3">
        <v>-25850.583384230002</v>
      </c>
      <c r="U434" s="3">
        <v>712.73191638000003</v>
      </c>
      <c r="V434" s="3">
        <v>1.8838228159999999</v>
      </c>
      <c r="W434" s="3">
        <v>-2.4278231610000001</v>
      </c>
      <c r="X434" s="3">
        <v>-7.1194447999999994E-2</v>
      </c>
      <c r="Y434" s="3">
        <v>0</v>
      </c>
    </row>
    <row r="435" spans="9:25" x14ac:dyDescent="0.25">
      <c r="I435" s="3">
        <v>432</v>
      </c>
      <c r="J435" s="24">
        <v>41705.966666666667</v>
      </c>
      <c r="K435" s="3">
        <v>0.96343916399999996</v>
      </c>
      <c r="L435" s="3">
        <v>64.468962848999993</v>
      </c>
      <c r="M435" s="3">
        <v>35798.401422064002</v>
      </c>
      <c r="N435" s="3">
        <v>42176.542457839001</v>
      </c>
      <c r="O435" s="3">
        <v>6.352983072E+16</v>
      </c>
      <c r="P435" s="3">
        <v>-1.2644544</v>
      </c>
      <c r="Q435" s="3">
        <v>3.07379537</v>
      </c>
      <c r="R435" s="3">
        <v>91.326923804000003</v>
      </c>
      <c r="S435" s="3">
        <v>-33204.903696250003</v>
      </c>
      <c r="T435" s="3">
        <v>-25996.003114399999</v>
      </c>
      <c r="U435" s="3">
        <v>708.45503744999996</v>
      </c>
      <c r="V435" s="3">
        <v>1.8944258309999999</v>
      </c>
      <c r="W435" s="3">
        <v>-2.419559419</v>
      </c>
      <c r="X435" s="3">
        <v>-7.1421017000000003E-2</v>
      </c>
      <c r="Y435" s="3">
        <v>0</v>
      </c>
    </row>
    <row r="436" spans="9:25" x14ac:dyDescent="0.25">
      <c r="I436" s="3">
        <v>433</v>
      </c>
      <c r="J436" s="24">
        <v>41705.967361111114</v>
      </c>
      <c r="K436" s="3">
        <v>0.95760580699999998</v>
      </c>
      <c r="L436" s="3">
        <v>64.468783316</v>
      </c>
      <c r="M436" s="3">
        <v>35798.321595335998</v>
      </c>
      <c r="N436" s="3">
        <v>42176.462558248997</v>
      </c>
      <c r="O436" s="3">
        <v>6.352983078E+16</v>
      </c>
      <c r="P436" s="3">
        <v>-0.26445439999999998</v>
      </c>
      <c r="Q436" s="3">
        <v>3.073801183</v>
      </c>
      <c r="R436" s="3">
        <v>91.331145508000006</v>
      </c>
      <c r="S436" s="3">
        <v>-33090.92243441</v>
      </c>
      <c r="T436" s="3">
        <v>-26140.92563605</v>
      </c>
      <c r="U436" s="3">
        <v>704.16460345999997</v>
      </c>
      <c r="V436" s="3">
        <v>1.9049926720000001</v>
      </c>
      <c r="W436" s="3">
        <v>-2.4112493540000002</v>
      </c>
      <c r="X436" s="3">
        <v>-7.1646222999999995E-2</v>
      </c>
      <c r="Y436" s="3">
        <v>0</v>
      </c>
    </row>
    <row r="437" spans="9:25" x14ac:dyDescent="0.25">
      <c r="I437" s="3">
        <v>434</v>
      </c>
      <c r="J437" s="24">
        <v>41705.968055555553</v>
      </c>
      <c r="K437" s="3">
        <v>0.95175411799999998</v>
      </c>
      <c r="L437" s="3">
        <v>64.468603877999996</v>
      </c>
      <c r="M437" s="3">
        <v>35798.241522185002</v>
      </c>
      <c r="N437" s="3">
        <v>42176.382412450999</v>
      </c>
      <c r="O437" s="3">
        <v>6.352983084E+16</v>
      </c>
      <c r="P437" s="3">
        <v>0.73554560000000002</v>
      </c>
      <c r="Q437" s="3">
        <v>3.0738070130000001</v>
      </c>
      <c r="R437" s="3">
        <v>91.335344429000003</v>
      </c>
      <c r="S437" s="3">
        <v>-32976.308261149999</v>
      </c>
      <c r="T437" s="3">
        <v>-26285.348174520001</v>
      </c>
      <c r="U437" s="3">
        <v>699.86069635000001</v>
      </c>
      <c r="V437" s="3">
        <v>1.915523138</v>
      </c>
      <c r="W437" s="3">
        <v>-2.402893122</v>
      </c>
      <c r="X437" s="3">
        <v>-7.187006E-2</v>
      </c>
      <c r="Y437" s="3">
        <v>0</v>
      </c>
    </row>
    <row r="438" spans="9:25" x14ac:dyDescent="0.25">
      <c r="I438" s="3">
        <v>435</v>
      </c>
      <c r="J438" s="24">
        <v>41705.96875</v>
      </c>
      <c r="K438" s="3">
        <v>0.94588421099999997</v>
      </c>
      <c r="L438" s="3">
        <v>64.468424542999998</v>
      </c>
      <c r="M438" s="3">
        <v>35798.161204144002</v>
      </c>
      <c r="N438" s="3">
        <v>42176.302021985</v>
      </c>
      <c r="O438" s="3">
        <v>6.35298309E+16</v>
      </c>
      <c r="P438" s="3">
        <v>1.7355456</v>
      </c>
      <c r="Q438" s="3">
        <v>3.073812862</v>
      </c>
      <c r="R438" s="3">
        <v>91.339516501999995</v>
      </c>
      <c r="S438" s="3">
        <v>-32861.063365030001</v>
      </c>
      <c r="T438" s="3">
        <v>-26429.26796465</v>
      </c>
      <c r="U438" s="3">
        <v>695.54339831000004</v>
      </c>
      <c r="V438" s="3">
        <v>1.9260170270000001</v>
      </c>
      <c r="W438" s="3">
        <v>-2.3944908840000001</v>
      </c>
      <c r="X438" s="3">
        <v>-7.2092525000000005E-2</v>
      </c>
      <c r="Y438" s="3">
        <v>0</v>
      </c>
    </row>
    <row r="439" spans="9:25" x14ac:dyDescent="0.25">
      <c r="I439" s="3">
        <v>436</v>
      </c>
      <c r="J439" s="24">
        <v>41705.969444444447</v>
      </c>
      <c r="K439" s="3">
        <v>0.93999619599999995</v>
      </c>
      <c r="L439" s="3">
        <v>64.468245314000001</v>
      </c>
      <c r="M439" s="3">
        <v>35798.080642751003</v>
      </c>
      <c r="N439" s="3">
        <v>42176.221388393998</v>
      </c>
      <c r="O439" s="3">
        <v>6.352983096E+16</v>
      </c>
      <c r="P439" s="3">
        <v>2.7355456</v>
      </c>
      <c r="Q439" s="3">
        <v>3.0738187290000001</v>
      </c>
      <c r="R439" s="3">
        <v>91.343657804000003</v>
      </c>
      <c r="S439" s="3">
        <v>-32745.189946710001</v>
      </c>
      <c r="T439" s="3">
        <v>-26572.68225088</v>
      </c>
      <c r="U439" s="3">
        <v>691.21279179999999</v>
      </c>
      <c r="V439" s="3">
        <v>1.936474136</v>
      </c>
      <c r="W439" s="3">
        <v>-2.3860427990000002</v>
      </c>
      <c r="X439" s="3">
        <v>-7.2313613999999998E-2</v>
      </c>
      <c r="Y439" s="3">
        <v>0</v>
      </c>
    </row>
    <row r="440" spans="9:25" x14ac:dyDescent="0.25">
      <c r="I440" s="3">
        <v>437</v>
      </c>
      <c r="J440" s="24">
        <v>41705.970138888886</v>
      </c>
      <c r="K440" s="3">
        <v>0.93409018700000002</v>
      </c>
      <c r="L440" s="3">
        <v>64.468066199000006</v>
      </c>
      <c r="M440" s="3">
        <v>35797.999839550001</v>
      </c>
      <c r="N440" s="3">
        <v>42176.140513225</v>
      </c>
      <c r="O440" s="3">
        <v>6.352983102E+16</v>
      </c>
      <c r="P440" s="3">
        <v>3.7355456</v>
      </c>
      <c r="Q440" s="3">
        <v>3.0738246130000002</v>
      </c>
      <c r="R440" s="3">
        <v>91.347783985000007</v>
      </c>
      <c r="S440" s="3">
        <v>-32628.690218880001</v>
      </c>
      <c r="T440" s="3">
        <v>-26715.588287250001</v>
      </c>
      <c r="U440" s="3">
        <v>686.86895950999997</v>
      </c>
      <c r="V440" s="3">
        <v>1.9468942680000001</v>
      </c>
      <c r="W440" s="3">
        <v>-2.3775490279999998</v>
      </c>
      <c r="X440" s="3">
        <v>-7.2533320999999998E-2</v>
      </c>
      <c r="Y440" s="3">
        <v>0</v>
      </c>
    </row>
    <row r="441" spans="9:25" x14ac:dyDescent="0.25">
      <c r="I441" s="3">
        <v>438</v>
      </c>
      <c r="J441" s="24">
        <v>41705.970833333333</v>
      </c>
      <c r="K441" s="3">
        <v>0.92816629500000003</v>
      </c>
      <c r="L441" s="3">
        <v>64.467887200999996</v>
      </c>
      <c r="M441" s="3">
        <v>35797.918796085003</v>
      </c>
      <c r="N441" s="3">
        <v>42176.059398031997</v>
      </c>
      <c r="O441" s="3">
        <v>6.352983108E+16</v>
      </c>
      <c r="P441" s="3">
        <v>4.7355456</v>
      </c>
      <c r="Q441" s="3">
        <v>3.073830515</v>
      </c>
      <c r="R441" s="3">
        <v>91.351872517999993</v>
      </c>
      <c r="S441" s="3">
        <v>-32511.566406220001</v>
      </c>
      <c r="T441" s="3">
        <v>-26857.983337509999</v>
      </c>
      <c r="U441" s="3">
        <v>682.51198441999998</v>
      </c>
      <c r="V441" s="3">
        <v>1.957277221</v>
      </c>
      <c r="W441" s="3">
        <v>-2.369009733</v>
      </c>
      <c r="X441" s="3">
        <v>-7.2751643000000005E-2</v>
      </c>
      <c r="Y441" s="3">
        <v>0</v>
      </c>
    </row>
    <row r="442" spans="9:25" x14ac:dyDescent="0.25">
      <c r="I442" s="3">
        <v>439</v>
      </c>
      <c r="J442" s="24">
        <v>41705.97152777778</v>
      </c>
      <c r="K442" s="3">
        <v>0.92222463399999999</v>
      </c>
      <c r="L442" s="3">
        <v>64.467708328000001</v>
      </c>
      <c r="M442" s="3">
        <v>35797.837513910999</v>
      </c>
      <c r="N442" s="3">
        <v>42175.978044370997</v>
      </c>
      <c r="O442" s="3">
        <v>6.352983114E+16</v>
      </c>
      <c r="P442" s="3">
        <v>5.7355456</v>
      </c>
      <c r="Q442" s="3">
        <v>3.073836434</v>
      </c>
      <c r="R442" s="3">
        <v>91.355941224999995</v>
      </c>
      <c r="S442" s="3">
        <v>-32393.820745370002</v>
      </c>
      <c r="T442" s="3">
        <v>-26999.864675109999</v>
      </c>
      <c r="U442" s="3">
        <v>678.14194972999996</v>
      </c>
      <c r="V442" s="3">
        <v>1.967622797</v>
      </c>
      <c r="W442" s="3">
        <v>-2.3604250759999998</v>
      </c>
      <c r="X442" s="3">
        <v>-7.2968574999999994E-2</v>
      </c>
      <c r="Y442" s="3">
        <v>0</v>
      </c>
    </row>
    <row r="443" spans="9:25" x14ac:dyDescent="0.25">
      <c r="I443" s="3">
        <v>440</v>
      </c>
      <c r="J443" s="24">
        <v>41705.972222222219</v>
      </c>
      <c r="K443" s="3">
        <v>0.91626531700000002</v>
      </c>
      <c r="L443" s="3">
        <v>64.467529584999994</v>
      </c>
      <c r="M443" s="3">
        <v>35797.755994582003</v>
      </c>
      <c r="N443" s="3">
        <v>42175.896453804002</v>
      </c>
      <c r="O443" s="3">
        <v>6.35298312E+16</v>
      </c>
      <c r="P443" s="3">
        <v>6.7355456</v>
      </c>
      <c r="Q443" s="3">
        <v>3.0738423699999999</v>
      </c>
      <c r="R443" s="3">
        <v>91.359985691999995</v>
      </c>
      <c r="S443" s="3">
        <v>-32275.455484869999</v>
      </c>
      <c r="T443" s="3">
        <v>-27141.229583320001</v>
      </c>
      <c r="U443" s="3">
        <v>673.75893889999998</v>
      </c>
      <c r="V443" s="3">
        <v>1.977930797</v>
      </c>
      <c r="W443" s="3">
        <v>-2.3517952219999998</v>
      </c>
      <c r="X443" s="3">
        <v>-7.3184113999999995E-2</v>
      </c>
      <c r="Y443" s="3">
        <v>0</v>
      </c>
    </row>
    <row r="444" spans="9:25" x14ac:dyDescent="0.25">
      <c r="I444" s="3">
        <v>441</v>
      </c>
      <c r="J444" s="24">
        <v>41705.972916666666</v>
      </c>
      <c r="K444" s="3">
        <v>0.91028845700000005</v>
      </c>
      <c r="L444" s="3">
        <v>64.467350976999995</v>
      </c>
      <c r="M444" s="3">
        <v>35797.674239658998</v>
      </c>
      <c r="N444" s="3">
        <v>42175.814627897998</v>
      </c>
      <c r="O444" s="3">
        <v>6.352983126E+16</v>
      </c>
      <c r="P444" s="3">
        <v>7.7355456</v>
      </c>
      <c r="Q444" s="3">
        <v>3.0738483240000001</v>
      </c>
      <c r="R444" s="3">
        <v>91.364001458000004</v>
      </c>
      <c r="S444" s="3">
        <v>-32156.472885129999</v>
      </c>
      <c r="T444" s="3">
        <v>-27282.07535522</v>
      </c>
      <c r="U444" s="3">
        <v>669.36303565000003</v>
      </c>
      <c r="V444" s="3">
        <v>1.988201025</v>
      </c>
      <c r="W444" s="3">
        <v>-2.343120334</v>
      </c>
      <c r="X444" s="3">
        <v>-7.3398254999999996E-2</v>
      </c>
      <c r="Y444" s="3">
        <v>0</v>
      </c>
    </row>
    <row r="445" spans="9:25" x14ac:dyDescent="0.25">
      <c r="I445" s="3">
        <v>442</v>
      </c>
      <c r="J445" s="24">
        <v>41705.973611111112</v>
      </c>
      <c r="K445" s="3">
        <v>0.90429416900000004</v>
      </c>
      <c r="L445" s="3">
        <v>64.467172511000001</v>
      </c>
      <c r="M445" s="3">
        <v>35797.592250709</v>
      </c>
      <c r="N445" s="3">
        <v>42175.732568223</v>
      </c>
      <c r="O445" s="3">
        <v>6.352983132E+16</v>
      </c>
      <c r="P445" s="3">
        <v>8.7355456</v>
      </c>
      <c r="Q445" s="3">
        <v>3.0738542949999998</v>
      </c>
      <c r="R445" s="3">
        <v>91.367991355000001</v>
      </c>
      <c r="S445" s="3">
        <v>-32036.87521839</v>
      </c>
      <c r="T445" s="3">
        <v>-27422.399293800001</v>
      </c>
      <c r="U445" s="3">
        <v>664.95432393999999</v>
      </c>
      <c r="V445" s="3">
        <v>1.9984332840000001</v>
      </c>
      <c r="W445" s="3">
        <v>-2.3344005779999999</v>
      </c>
      <c r="X445" s="3">
        <v>-7.3610994999999999E-2</v>
      </c>
      <c r="Y445" s="3">
        <v>0</v>
      </c>
    </row>
    <row r="446" spans="9:25" x14ac:dyDescent="0.25">
      <c r="I446" s="3">
        <v>443</v>
      </c>
      <c r="J446" s="24">
        <v>41705.974305555559</v>
      </c>
      <c r="K446" s="3">
        <v>0.89828256699999998</v>
      </c>
      <c r="L446" s="3">
        <v>64.466994024000002</v>
      </c>
      <c r="M446" s="3">
        <v>35797.510029299003</v>
      </c>
      <c r="N446" s="3">
        <v>42175.650276355002</v>
      </c>
      <c r="O446" s="3">
        <v>6.352983138E+16</v>
      </c>
      <c r="P446" s="3">
        <v>9.7355456</v>
      </c>
      <c r="Q446" s="3">
        <v>3.0738602830000001</v>
      </c>
      <c r="R446" s="3">
        <v>91.371952403999998</v>
      </c>
      <c r="S446" s="3">
        <v>-31916.664768660001</v>
      </c>
      <c r="T446" s="3">
        <v>-27562.19871198</v>
      </c>
      <c r="U446" s="3">
        <v>660.53288797000005</v>
      </c>
      <c r="V446" s="3">
        <v>2.0086273779999999</v>
      </c>
      <c r="W446" s="3">
        <v>-2.3256361189999999</v>
      </c>
      <c r="X446" s="3">
        <v>-7.3822328000000006E-2</v>
      </c>
      <c r="Y446" s="3">
        <v>0</v>
      </c>
    </row>
    <row r="447" spans="9:25" x14ac:dyDescent="0.25">
      <c r="I447" s="3">
        <v>444</v>
      </c>
      <c r="J447" s="24">
        <v>41705.974999999999</v>
      </c>
      <c r="K447" s="3">
        <v>0.89225376599999995</v>
      </c>
      <c r="L447" s="3">
        <v>64.466815857</v>
      </c>
      <c r="M447" s="3">
        <v>35797.427577005998</v>
      </c>
      <c r="N447" s="3">
        <v>42175.567753871997</v>
      </c>
      <c r="O447" s="3">
        <v>6.352983144E+16</v>
      </c>
      <c r="P447" s="3">
        <v>10.7355456</v>
      </c>
      <c r="Q447" s="3">
        <v>3.073866287</v>
      </c>
      <c r="R447" s="3">
        <v>91.375890197999993</v>
      </c>
      <c r="S447" s="3">
        <v>-31795.843831689999</v>
      </c>
      <c r="T447" s="3">
        <v>-27701.47093268</v>
      </c>
      <c r="U447" s="3">
        <v>656.09881218999999</v>
      </c>
      <c r="V447" s="3">
        <v>2.0187831100000002</v>
      </c>
      <c r="W447" s="3">
        <v>-2.3168271260000002</v>
      </c>
      <c r="X447" s="3">
        <v>-7.4032252000000007E-2</v>
      </c>
      <c r="Y447" s="3">
        <v>0</v>
      </c>
    </row>
    <row r="448" spans="9:25" x14ac:dyDescent="0.25">
      <c r="I448" s="3">
        <v>445</v>
      </c>
      <c r="J448" s="24">
        <v>41705.975694444445</v>
      </c>
      <c r="K448" s="3">
        <v>0.88620787999999995</v>
      </c>
      <c r="L448" s="3">
        <v>64.466637849999998</v>
      </c>
      <c r="M448" s="3">
        <v>35797.344895406997</v>
      </c>
      <c r="N448" s="3">
        <v>42175.485002360001</v>
      </c>
      <c r="O448" s="3">
        <v>6.35298315E+16</v>
      </c>
      <c r="P448" s="3">
        <v>11.7355456</v>
      </c>
      <c r="Q448" s="3">
        <v>3.073872309</v>
      </c>
      <c r="R448" s="3">
        <v>91.379804304000004</v>
      </c>
      <c r="S448" s="3">
        <v>-31674.414714940001</v>
      </c>
      <c r="T448" s="3">
        <v>-27840.213288849998</v>
      </c>
      <c r="U448" s="3">
        <v>651.65218130000005</v>
      </c>
      <c r="V448" s="3">
        <v>2.028900288</v>
      </c>
      <c r="W448" s="3">
        <v>-2.3079737649999998</v>
      </c>
      <c r="X448" s="3">
        <v>-7.4240761000000002E-2</v>
      </c>
      <c r="Y448" s="3">
        <v>0</v>
      </c>
    </row>
    <row r="449" spans="9:25" x14ac:dyDescent="0.25">
      <c r="I449" s="3">
        <v>446</v>
      </c>
      <c r="J449" s="24">
        <v>41705.976388888892</v>
      </c>
      <c r="K449" s="3">
        <v>0.88014502500000003</v>
      </c>
      <c r="L449" s="3">
        <v>64.466460007999999</v>
      </c>
      <c r="M449" s="3">
        <v>35797.261986085003</v>
      </c>
      <c r="N449" s="3">
        <v>42175.402023406001</v>
      </c>
      <c r="O449" s="3">
        <v>6.352983156E+16</v>
      </c>
      <c r="P449" s="3">
        <v>12.7355456</v>
      </c>
      <c r="Q449" s="3">
        <v>3.073878347</v>
      </c>
      <c r="R449" s="3">
        <v>91.383687344999998</v>
      </c>
      <c r="S449" s="3">
        <v>-31552.379737489999</v>
      </c>
      <c r="T449" s="3">
        <v>-27978.423123550001</v>
      </c>
      <c r="U449" s="3">
        <v>647.19308021999996</v>
      </c>
      <c r="V449" s="3">
        <v>2.038978717</v>
      </c>
      <c r="W449" s="3">
        <v>-2.2990762060000001</v>
      </c>
      <c r="X449" s="3">
        <v>-7.4447852999999994E-2</v>
      </c>
      <c r="Y449" s="3">
        <v>0</v>
      </c>
    </row>
    <row r="450" spans="9:25" x14ac:dyDescent="0.25">
      <c r="I450" s="3">
        <v>447</v>
      </c>
      <c r="J450" s="24">
        <v>41705.977083333331</v>
      </c>
      <c r="K450" s="3">
        <v>0.87406531600000004</v>
      </c>
      <c r="L450" s="3">
        <v>64.466282336000006</v>
      </c>
      <c r="M450" s="3">
        <v>35797.178850629003</v>
      </c>
      <c r="N450" s="3">
        <v>42175.318818603002</v>
      </c>
      <c r="O450" s="3">
        <v>6.352983162E+16</v>
      </c>
      <c r="P450" s="3">
        <v>13.7355456</v>
      </c>
      <c r="Q450" s="3">
        <v>3.0738844009999999</v>
      </c>
      <c r="R450" s="3">
        <v>91.387547206999997</v>
      </c>
      <c r="S450" s="3">
        <v>-31429.741230060001</v>
      </c>
      <c r="T450" s="3">
        <v>-28116.097789979998</v>
      </c>
      <c r="U450" s="3">
        <v>642.72159412999997</v>
      </c>
      <c r="V450" s="3">
        <v>2.0490182030000001</v>
      </c>
      <c r="W450" s="3">
        <v>-2.2901346180000002</v>
      </c>
      <c r="X450" s="3">
        <v>-7.4653522E-2</v>
      </c>
      <c r="Y450" s="3">
        <v>0</v>
      </c>
    </row>
    <row r="451" spans="9:25" x14ac:dyDescent="0.25">
      <c r="I451" s="3">
        <v>448</v>
      </c>
      <c r="J451" s="24">
        <v>41705.977777777778</v>
      </c>
      <c r="K451" s="3">
        <v>0.86796887</v>
      </c>
      <c r="L451" s="3">
        <v>64.466104841999993</v>
      </c>
      <c r="M451" s="3">
        <v>35797.095490628999</v>
      </c>
      <c r="N451" s="3">
        <v>42175.235389549001</v>
      </c>
      <c r="O451" s="3">
        <v>6.352983168E+16</v>
      </c>
      <c r="P451" s="3">
        <v>14.7355456</v>
      </c>
      <c r="Q451" s="3">
        <v>3.073890472</v>
      </c>
      <c r="R451" s="3">
        <v>91.391377847000001</v>
      </c>
      <c r="S451" s="3">
        <v>-31306.501534899999</v>
      </c>
      <c r="T451" s="3">
        <v>-28253.234651539999</v>
      </c>
      <c r="U451" s="3">
        <v>638.23780844999999</v>
      </c>
      <c r="V451" s="3">
        <v>2.0590185559999998</v>
      </c>
      <c r="W451" s="3">
        <v>-2.2811491699999999</v>
      </c>
      <c r="X451" s="3">
        <v>-7.4857766000000006E-2</v>
      </c>
      <c r="Y451" s="3">
        <v>0</v>
      </c>
    </row>
    <row r="452" spans="9:25" x14ac:dyDescent="0.25">
      <c r="I452" s="3">
        <v>449</v>
      </c>
      <c r="J452" s="24">
        <v>41705.978472222225</v>
      </c>
      <c r="K452" s="3">
        <v>0.861855802</v>
      </c>
      <c r="L452" s="3">
        <v>64.465927531000006</v>
      </c>
      <c r="M452" s="3">
        <v>35797.011907681001</v>
      </c>
      <c r="N452" s="3">
        <v>42175.151737843</v>
      </c>
      <c r="O452" s="3">
        <v>6.352983174E+16</v>
      </c>
      <c r="P452" s="3">
        <v>15.7355456</v>
      </c>
      <c r="Q452" s="3">
        <v>3.0738965600000001</v>
      </c>
      <c r="R452" s="3">
        <v>91.395183591999995</v>
      </c>
      <c r="S452" s="3">
        <v>-31182.663005810002</v>
      </c>
      <c r="T452" s="3">
        <v>-28389.831081879998</v>
      </c>
      <c r="U452" s="3">
        <v>633.74180880999995</v>
      </c>
      <c r="V452" s="3">
        <v>2.0689795819999999</v>
      </c>
      <c r="W452" s="3">
        <v>-2.272120036</v>
      </c>
      <c r="X452" s="3">
        <v>-7.5060580000000002E-2</v>
      </c>
      <c r="Y452" s="3">
        <v>0</v>
      </c>
    </row>
    <row r="453" spans="9:25" x14ac:dyDescent="0.25">
      <c r="I453" s="3">
        <v>450</v>
      </c>
      <c r="J453" s="24">
        <v>41705.979166666664</v>
      </c>
      <c r="K453" s="3">
        <v>0.85572622899999995</v>
      </c>
      <c r="L453" s="3">
        <v>64.465750409999998</v>
      </c>
      <c r="M453" s="3">
        <v>35796.928103386002</v>
      </c>
      <c r="N453" s="3">
        <v>42175.067865092999</v>
      </c>
      <c r="O453" s="3">
        <v>6.35298318E+16</v>
      </c>
      <c r="P453" s="3">
        <v>16.735545599999998</v>
      </c>
      <c r="Q453" s="3">
        <v>3.0739026630000001</v>
      </c>
      <c r="R453" s="3">
        <v>91.398963225000003</v>
      </c>
      <c r="S453" s="3">
        <v>-31058.228008030001</v>
      </c>
      <c r="T453" s="3">
        <v>-28525.884464930001</v>
      </c>
      <c r="U453" s="3">
        <v>629.23368109</v>
      </c>
      <c r="V453" s="3">
        <v>2.0789010920000002</v>
      </c>
      <c r="W453" s="3">
        <v>-2.2630473860000002</v>
      </c>
      <c r="X453" s="3">
        <v>-7.5261959000000003E-2</v>
      </c>
      <c r="Y453" s="3">
        <v>0</v>
      </c>
    </row>
    <row r="454" spans="9:25" x14ac:dyDescent="0.25">
      <c r="I454" s="3">
        <v>451</v>
      </c>
      <c r="J454" s="24">
        <v>41705.979861111111</v>
      </c>
      <c r="K454" s="3">
        <v>0.84958026900000005</v>
      </c>
      <c r="L454" s="3">
        <v>64.465573315</v>
      </c>
      <c r="M454" s="3">
        <v>35796.844079349001</v>
      </c>
      <c r="N454" s="3">
        <v>42174.983772908003</v>
      </c>
      <c r="O454" s="3">
        <v>6.352983186E+16</v>
      </c>
      <c r="P454" s="3">
        <v>17.735545599999998</v>
      </c>
      <c r="Q454" s="3">
        <v>3.0739087820000002</v>
      </c>
      <c r="R454" s="3">
        <v>91.402716960999996</v>
      </c>
      <c r="S454" s="3">
        <v>-30933.198918260001</v>
      </c>
      <c r="T454" s="3">
        <v>-28661.39219499</v>
      </c>
      <c r="U454" s="3">
        <v>624.71351142000003</v>
      </c>
      <c r="V454" s="3">
        <v>2.0887828939999999</v>
      </c>
      <c r="W454" s="3">
        <v>-2.2539313929999998</v>
      </c>
      <c r="X454" s="3">
        <v>-7.5461901999999997E-2</v>
      </c>
      <c r="Y454" s="3">
        <v>0</v>
      </c>
    </row>
    <row r="455" spans="9:25" x14ac:dyDescent="0.25">
      <c r="I455" s="3">
        <v>452</v>
      </c>
      <c r="J455" s="24">
        <v>41705.980555555558</v>
      </c>
      <c r="K455" s="3">
        <v>0.84341803800000004</v>
      </c>
      <c r="L455" s="3">
        <v>64.465396591000001</v>
      </c>
      <c r="M455" s="3">
        <v>35796.759837177</v>
      </c>
      <c r="N455" s="3">
        <v>42174.899462900998</v>
      </c>
      <c r="O455" s="3">
        <v>6.352983192E+16</v>
      </c>
      <c r="P455" s="3">
        <v>18.735545599999998</v>
      </c>
      <c r="Q455" s="3">
        <v>3.0739149179999998</v>
      </c>
      <c r="R455" s="3">
        <v>91.406441075999993</v>
      </c>
      <c r="S455" s="3">
        <v>-30807.578124560001</v>
      </c>
      <c r="T455" s="3">
        <v>-28796.35167674</v>
      </c>
      <c r="U455" s="3">
        <v>620.18138613999997</v>
      </c>
      <c r="V455" s="3">
        <v>2.0986248010000002</v>
      </c>
      <c r="W455" s="3">
        <v>-2.2447722309999998</v>
      </c>
      <c r="X455" s="3">
        <v>-7.5660403000000001E-2</v>
      </c>
      <c r="Y455" s="3">
        <v>0</v>
      </c>
    </row>
    <row r="456" spans="9:25" x14ac:dyDescent="0.25">
      <c r="I456" s="3">
        <v>453</v>
      </c>
      <c r="J456" s="24">
        <v>41705.981249999997</v>
      </c>
      <c r="K456" s="3">
        <v>0.837239654</v>
      </c>
      <c r="L456" s="3">
        <v>64.465220074000001</v>
      </c>
      <c r="M456" s="3">
        <v>35796.675378485001</v>
      </c>
      <c r="N456" s="3">
        <v>42174.814936690003</v>
      </c>
      <c r="O456" s="3">
        <v>6.352983198E+16</v>
      </c>
      <c r="P456" s="3">
        <v>19.735545599999998</v>
      </c>
      <c r="Q456" s="3">
        <v>3.0739210689999998</v>
      </c>
      <c r="R456" s="3">
        <v>91.410142308000005</v>
      </c>
      <c r="S456" s="3">
        <v>-30681.368026339998</v>
      </c>
      <c r="T456" s="3">
        <v>-28930.76032533</v>
      </c>
      <c r="U456" s="3">
        <v>615.63739181999995</v>
      </c>
      <c r="V456" s="3">
        <v>2.1084266220000001</v>
      </c>
      <c r="W456" s="3">
        <v>-2.2355700760000001</v>
      </c>
      <c r="X456" s="3">
        <v>-7.5857458000000003E-2</v>
      </c>
      <c r="Y456" s="3">
        <v>0</v>
      </c>
    </row>
    <row r="457" spans="9:25" x14ac:dyDescent="0.25">
      <c r="I457" s="3">
        <v>454</v>
      </c>
      <c r="J457" s="24">
        <v>41705.981944444444</v>
      </c>
      <c r="K457" s="3">
        <v>0.83104523500000005</v>
      </c>
      <c r="L457" s="3">
        <v>64.465043773000005</v>
      </c>
      <c r="M457" s="3">
        <v>35796.590704888004</v>
      </c>
      <c r="N457" s="3">
        <v>42174.730195898999</v>
      </c>
      <c r="O457" s="3">
        <v>6.352983204E+16</v>
      </c>
      <c r="P457" s="3">
        <v>20.735545599999998</v>
      </c>
      <c r="Q457" s="3">
        <v>3.0739272359999998</v>
      </c>
      <c r="R457" s="3">
        <v>91.413812605000004</v>
      </c>
      <c r="S457" s="3">
        <v>-30554.571034299999</v>
      </c>
      <c r="T457" s="3">
        <v>-29064.615566379998</v>
      </c>
      <c r="U457" s="3">
        <v>611.08161526000004</v>
      </c>
      <c r="V457" s="3">
        <v>2.1181881709999999</v>
      </c>
      <c r="W457" s="3">
        <v>-2.226325101</v>
      </c>
      <c r="X457" s="3">
        <v>-7.6053065000000003E-2</v>
      </c>
      <c r="Y457" s="3">
        <v>0</v>
      </c>
    </row>
    <row r="458" spans="9:25" x14ac:dyDescent="0.25">
      <c r="I458" s="3">
        <v>455</v>
      </c>
      <c r="J458" s="24">
        <v>41705.982638888891</v>
      </c>
      <c r="K458" s="3">
        <v>0.82483489799999998</v>
      </c>
      <c r="L458" s="3">
        <v>64.464867690999995</v>
      </c>
      <c r="M458" s="3">
        <v>35796.505818008001</v>
      </c>
      <c r="N458" s="3">
        <v>42174.645242152001</v>
      </c>
      <c r="O458" s="3">
        <v>6.35298321E+16</v>
      </c>
      <c r="P458" s="3">
        <v>21.735545599999998</v>
      </c>
      <c r="Q458" s="3">
        <v>3.0739334180000002</v>
      </c>
      <c r="R458" s="3">
        <v>91.417453107</v>
      </c>
      <c r="S458" s="3">
        <v>-30427.189570369999</v>
      </c>
      <c r="T458" s="3">
        <v>-29197.914836079999</v>
      </c>
      <c r="U458" s="3">
        <v>606.51414350000005</v>
      </c>
      <c r="V458" s="3">
        <v>2.12790926</v>
      </c>
      <c r="W458" s="3">
        <v>-2.2170374829999999</v>
      </c>
      <c r="X458" s="3">
        <v>-7.6247219000000005E-2</v>
      </c>
      <c r="Y458" s="3">
        <v>0</v>
      </c>
    </row>
    <row r="459" spans="9:25" x14ac:dyDescent="0.25">
      <c r="I459" s="3">
        <v>456</v>
      </c>
      <c r="J459" s="24">
        <v>41705.98333333333</v>
      </c>
      <c r="K459" s="3">
        <v>0.81860876299999996</v>
      </c>
      <c r="L459" s="3">
        <v>64.464691837000004</v>
      </c>
      <c r="M459" s="3">
        <v>35796.420719469999</v>
      </c>
      <c r="N459" s="3">
        <v>42174.560077080998</v>
      </c>
      <c r="O459" s="3">
        <v>6.352983216E+16</v>
      </c>
      <c r="P459" s="3">
        <v>22.735545599999998</v>
      </c>
      <c r="Q459" s="3">
        <v>3.0739396160000001</v>
      </c>
      <c r="R459" s="3">
        <v>91.421072385000002</v>
      </c>
      <c r="S459" s="3">
        <v>-30299.226067700001</v>
      </c>
      <c r="T459" s="3">
        <v>-29330.655581210001</v>
      </c>
      <c r="U459" s="3">
        <v>601.93506378999996</v>
      </c>
      <c r="V459" s="3">
        <v>2.1375897030000002</v>
      </c>
      <c r="W459" s="3">
        <v>-2.2077073999999999</v>
      </c>
      <c r="X459" s="3">
        <v>-7.6439915999999997E-2</v>
      </c>
      <c r="Y459" s="3">
        <v>0</v>
      </c>
    </row>
    <row r="460" spans="9:25" x14ac:dyDescent="0.25">
      <c r="I460" s="3">
        <v>457</v>
      </c>
      <c r="J460" s="24">
        <v>41705.984027777777</v>
      </c>
      <c r="K460" s="3">
        <v>0.81236694799999998</v>
      </c>
      <c r="L460" s="3">
        <v>64.464516216000007</v>
      </c>
      <c r="M460" s="3">
        <v>35796.335410904001</v>
      </c>
      <c r="N460" s="3">
        <v>42174.474702320003</v>
      </c>
      <c r="O460" s="3">
        <v>6.352983222E+16</v>
      </c>
      <c r="P460" s="3">
        <v>23.735545599999998</v>
      </c>
      <c r="Q460" s="3">
        <v>3.07394583</v>
      </c>
      <c r="R460" s="3">
        <v>91.424665876999995</v>
      </c>
      <c r="S460" s="3">
        <v>-30170.68297061</v>
      </c>
      <c r="T460" s="3">
        <v>-29462.835259179999</v>
      </c>
      <c r="U460" s="3">
        <v>597.34446361000005</v>
      </c>
      <c r="V460" s="3">
        <v>2.1472293150000001</v>
      </c>
      <c r="W460" s="3">
        <v>-2.1983350289999999</v>
      </c>
      <c r="X460" s="3">
        <v>-7.6631152999999994E-2</v>
      </c>
      <c r="Y460" s="3">
        <v>0</v>
      </c>
    </row>
    <row r="461" spans="9:25" x14ac:dyDescent="0.25">
      <c r="I461" s="3">
        <v>458</v>
      </c>
      <c r="J461" s="24">
        <v>41705.984722222223</v>
      </c>
      <c r="K461" s="3">
        <v>0.806109572</v>
      </c>
      <c r="L461" s="3">
        <v>64.464340836000005</v>
      </c>
      <c r="M461" s="3">
        <v>35796.249893943001</v>
      </c>
      <c r="N461" s="3">
        <v>42174.389119507003</v>
      </c>
      <c r="O461" s="3">
        <v>6.352983228E+16</v>
      </c>
      <c r="P461" s="3">
        <v>24.735545599999998</v>
      </c>
      <c r="Q461" s="3">
        <v>3.0739520580000002</v>
      </c>
      <c r="R461" s="3">
        <v>91.428226124000005</v>
      </c>
      <c r="S461" s="3">
        <v>-30041.562734480001</v>
      </c>
      <c r="T461" s="3">
        <v>-29594.451338110001</v>
      </c>
      <c r="U461" s="3">
        <v>592.74243064999996</v>
      </c>
      <c r="V461" s="3">
        <v>2.1568279100000001</v>
      </c>
      <c r="W461" s="3">
        <v>-2.188920548</v>
      </c>
      <c r="X461" s="3">
        <v>-7.6820925999999998E-2</v>
      </c>
      <c r="Y461" s="3">
        <v>0</v>
      </c>
    </row>
    <row r="462" spans="9:25" x14ac:dyDescent="0.25">
      <c r="I462" s="3">
        <v>459</v>
      </c>
      <c r="J462" s="24">
        <v>41705.98541666667</v>
      </c>
      <c r="K462" s="3">
        <v>0.79983675399999998</v>
      </c>
      <c r="L462" s="3">
        <v>64.464165702000003</v>
      </c>
      <c r="M462" s="3">
        <v>35796.164170222997</v>
      </c>
      <c r="N462" s="3">
        <v>42174.303330283998</v>
      </c>
      <c r="O462" s="3">
        <v>6.352983234E+16</v>
      </c>
      <c r="P462" s="3">
        <v>25.735545599999998</v>
      </c>
      <c r="Q462" s="3">
        <v>3.0739583019999999</v>
      </c>
      <c r="R462" s="3">
        <v>91.431762716999998</v>
      </c>
      <c r="S462" s="3">
        <v>-29911.867825789999</v>
      </c>
      <c r="T462" s="3">
        <v>-29725.501296850001</v>
      </c>
      <c r="U462" s="3">
        <v>588.12905283999999</v>
      </c>
      <c r="V462" s="3">
        <v>2.1663853049999999</v>
      </c>
      <c r="W462" s="3">
        <v>-2.1794641380000002</v>
      </c>
      <c r="X462" s="3">
        <v>-7.7009230999999997E-2</v>
      </c>
      <c r="Y462" s="3">
        <v>0</v>
      </c>
    </row>
    <row r="463" spans="9:25" x14ac:dyDescent="0.25">
      <c r="I463" s="3">
        <v>460</v>
      </c>
      <c r="J463" s="24">
        <v>41705.986111111109</v>
      </c>
      <c r="K463" s="3">
        <v>0.79354861499999996</v>
      </c>
      <c r="L463" s="3">
        <v>64.463990820999996</v>
      </c>
      <c r="M463" s="3">
        <v>35796.078241386997</v>
      </c>
      <c r="N463" s="3">
        <v>42174.217336298003</v>
      </c>
      <c r="O463" s="3">
        <v>6.35298324E+16</v>
      </c>
      <c r="P463" s="3">
        <v>26.735545599999998</v>
      </c>
      <c r="Q463" s="3">
        <v>3.0739645599999998</v>
      </c>
      <c r="R463" s="3">
        <v>91.435267920000001</v>
      </c>
      <c r="S463" s="3">
        <v>-29781.600722039999</v>
      </c>
      <c r="T463" s="3">
        <v>-29855.982625060002</v>
      </c>
      <c r="U463" s="3">
        <v>583.5044183</v>
      </c>
      <c r="V463" s="3">
        <v>2.1759013170000001</v>
      </c>
      <c r="W463" s="3">
        <v>-2.169965978</v>
      </c>
      <c r="X463" s="3">
        <v>-7.7196065999999994E-2</v>
      </c>
      <c r="Y463" s="3">
        <v>0</v>
      </c>
    </row>
    <row r="464" spans="9:25" x14ac:dyDescent="0.25">
      <c r="I464" s="3">
        <v>461</v>
      </c>
      <c r="J464" s="24">
        <v>41705.986805555556</v>
      </c>
      <c r="K464" s="3">
        <v>0.78724527300000002</v>
      </c>
      <c r="L464" s="3">
        <v>64.463816199999997</v>
      </c>
      <c r="M464" s="3">
        <v>35795.992109077997</v>
      </c>
      <c r="N464" s="3">
        <v>42174.131139197998</v>
      </c>
      <c r="O464" s="3">
        <v>6.352983246E+16</v>
      </c>
      <c r="P464" s="3">
        <v>27.735545599999998</v>
      </c>
      <c r="Q464" s="3">
        <v>3.0739708339999998</v>
      </c>
      <c r="R464" s="3">
        <v>91.438753864999995</v>
      </c>
      <c r="S464" s="3">
        <v>-29650.763911649999</v>
      </c>
      <c r="T464" s="3">
        <v>-29985.892823210001</v>
      </c>
      <c r="U464" s="3">
        <v>578.86861539999995</v>
      </c>
      <c r="V464" s="3">
        <v>2.1853757630000001</v>
      </c>
      <c r="W464" s="3">
        <v>-2.1604262489999999</v>
      </c>
      <c r="X464" s="3">
        <v>-7.7381425000000004E-2</v>
      </c>
      <c r="Y464" s="3">
        <v>0</v>
      </c>
    </row>
    <row r="465" spans="9:25" x14ac:dyDescent="0.25">
      <c r="I465" s="3">
        <v>462</v>
      </c>
      <c r="J465" s="24">
        <v>41705.987500000003</v>
      </c>
      <c r="K465" s="3">
        <v>0.78092684999999995</v>
      </c>
      <c r="L465" s="3">
        <v>64.463641846000002</v>
      </c>
      <c r="M465" s="3">
        <v>35795.905774947001</v>
      </c>
      <c r="N465" s="3">
        <v>42174.044740639998</v>
      </c>
      <c r="O465" s="3">
        <v>6.352983252E+16</v>
      </c>
      <c r="P465" s="3">
        <v>28.735545599999998</v>
      </c>
      <c r="Q465" s="3">
        <v>3.0739771220000001</v>
      </c>
      <c r="R465" s="3">
        <v>91.442203504000005</v>
      </c>
      <c r="S465" s="3">
        <v>-29519.359894019999</v>
      </c>
      <c r="T465" s="3">
        <v>-30115.229402680001</v>
      </c>
      <c r="U465" s="3">
        <v>574.22173269999996</v>
      </c>
      <c r="V465" s="3">
        <v>2.194808461</v>
      </c>
      <c r="W465" s="3">
        <v>-2.1508451339999999</v>
      </c>
      <c r="X465" s="3">
        <v>-7.7565306000000001E-2</v>
      </c>
      <c r="Y465" s="3">
        <v>0</v>
      </c>
    </row>
    <row r="466" spans="9:25" x14ac:dyDescent="0.25">
      <c r="I466" s="3">
        <v>463</v>
      </c>
      <c r="J466" s="24">
        <v>41705.988194444442</v>
      </c>
      <c r="K466" s="3">
        <v>0.77459346600000001</v>
      </c>
      <c r="L466" s="3">
        <v>64.463467764000001</v>
      </c>
      <c r="M466" s="3">
        <v>35795.819240646997</v>
      </c>
      <c r="N466" s="3">
        <v>42173.958142279</v>
      </c>
      <c r="O466" s="3">
        <v>6.352983258E+16</v>
      </c>
      <c r="P466" s="3">
        <v>29.735545599999998</v>
      </c>
      <c r="Q466" s="3">
        <v>3.0739834250000002</v>
      </c>
      <c r="R466" s="3">
        <v>91.445633663999999</v>
      </c>
      <c r="S466" s="3">
        <v>-29387.39117938</v>
      </c>
      <c r="T466" s="3">
        <v>-30243.989885790001</v>
      </c>
      <c r="U466" s="3">
        <v>569.56385897999996</v>
      </c>
      <c r="V466" s="3">
        <v>2.204199231</v>
      </c>
      <c r="W466" s="3">
        <v>-2.1412228139999998</v>
      </c>
      <c r="X466" s="3">
        <v>-7.7747705E-2</v>
      </c>
      <c r="Y466" s="3">
        <v>0</v>
      </c>
    </row>
    <row r="467" spans="9:25" x14ac:dyDescent="0.25">
      <c r="I467" s="3">
        <v>464</v>
      </c>
      <c r="J467" s="24">
        <v>41705.988888888889</v>
      </c>
      <c r="K467" s="3">
        <v>0.76824524100000002</v>
      </c>
      <c r="L467" s="3">
        <v>64.463293962999998</v>
      </c>
      <c r="M467" s="3">
        <v>35795.732507831999</v>
      </c>
      <c r="N467" s="3">
        <v>42173.871345779</v>
      </c>
      <c r="O467" s="3">
        <v>6.352983264E+16</v>
      </c>
      <c r="P467" s="3">
        <v>30.735545599999998</v>
      </c>
      <c r="Q467" s="3">
        <v>3.0739897420000002</v>
      </c>
      <c r="R467" s="3">
        <v>91.449031751000007</v>
      </c>
      <c r="S467" s="3">
        <v>-29254.860288799999</v>
      </c>
      <c r="T467" s="3">
        <v>-30372.171805810001</v>
      </c>
      <c r="U467" s="3">
        <v>564.89508322999995</v>
      </c>
      <c r="V467" s="3">
        <v>2.2135478929999999</v>
      </c>
      <c r="W467" s="3">
        <v>-2.1315594739999999</v>
      </c>
      <c r="X467" s="3">
        <v>-7.7928619000000005E-2</v>
      </c>
      <c r="Y467" s="3">
        <v>0</v>
      </c>
    </row>
    <row r="468" spans="9:25" x14ac:dyDescent="0.25">
      <c r="I468" s="3">
        <v>465</v>
      </c>
      <c r="J468" s="24">
        <v>41705.989583333336</v>
      </c>
      <c r="K468" s="3">
        <v>0.76188229699999999</v>
      </c>
      <c r="L468" s="3">
        <v>64.463120278999995</v>
      </c>
      <c r="M468" s="3">
        <v>35795.645578165997</v>
      </c>
      <c r="N468" s="3">
        <v>42173.784352804003</v>
      </c>
      <c r="O468" s="3">
        <v>6.35298327E+16</v>
      </c>
      <c r="P468" s="3">
        <v>31.735545599999998</v>
      </c>
      <c r="Q468" s="3">
        <v>3.0739960740000001</v>
      </c>
      <c r="R468" s="3">
        <v>91.452399272999997</v>
      </c>
      <c r="S468" s="3">
        <v>-29121.769754140001</v>
      </c>
      <c r="T468" s="3">
        <v>-30499.772707060001</v>
      </c>
      <c r="U468" s="3">
        <v>560.21549464999998</v>
      </c>
      <c r="V468" s="3">
        <v>2.2228542670000002</v>
      </c>
      <c r="W468" s="3">
        <v>-2.1218552979999998</v>
      </c>
      <c r="X468" s="3">
        <v>-7.8108044000000001E-2</v>
      </c>
      <c r="Y468" s="3">
        <v>0</v>
      </c>
    </row>
    <row r="469" spans="9:25" x14ac:dyDescent="0.25">
      <c r="I469" s="3">
        <v>466</v>
      </c>
      <c r="J469" s="24">
        <v>41705.990277777775</v>
      </c>
      <c r="K469" s="3">
        <v>0.755504756</v>
      </c>
      <c r="L469" s="3">
        <v>64.462947056999994</v>
      </c>
      <c r="M469" s="3">
        <v>35795.558453309997</v>
      </c>
      <c r="N469" s="3">
        <v>42173.697165022997</v>
      </c>
      <c r="O469" s="3">
        <v>6.352983276E+16</v>
      </c>
      <c r="P469" s="3">
        <v>32.735545600000002</v>
      </c>
      <c r="Q469" s="3">
        <v>3.0740024199999998</v>
      </c>
      <c r="R469" s="3">
        <v>91.455742978000004</v>
      </c>
      <c r="S469" s="3">
        <v>-28988.122117970001</v>
      </c>
      <c r="T469" s="3">
        <v>-30626.790144949999</v>
      </c>
      <c r="U469" s="3">
        <v>555.52518266000004</v>
      </c>
      <c r="V469" s="3">
        <v>2.2321181750000001</v>
      </c>
      <c r="W469" s="3">
        <v>-2.1121104700000002</v>
      </c>
      <c r="X469" s="3">
        <v>-7.8285977000000007E-2</v>
      </c>
      <c r="Y469" s="3">
        <v>0</v>
      </c>
    </row>
    <row r="470" spans="9:25" x14ac:dyDescent="0.25">
      <c r="I470" s="3">
        <v>467</v>
      </c>
      <c r="J470" s="24">
        <v>41705.990972222222</v>
      </c>
      <c r="K470" s="3">
        <v>0.749112738</v>
      </c>
      <c r="L470" s="3">
        <v>64.462774135999993</v>
      </c>
      <c r="M470" s="3">
        <v>35795.471134934</v>
      </c>
      <c r="N470" s="3">
        <v>42173.609784109998</v>
      </c>
      <c r="O470" s="3">
        <v>6.352983282E+16</v>
      </c>
      <c r="P470" s="3">
        <v>33.735545600000002</v>
      </c>
      <c r="Q470" s="3">
        <v>3.0740087800000002</v>
      </c>
      <c r="R470" s="3">
        <v>91.459060441999995</v>
      </c>
      <c r="S470" s="3">
        <v>-28853.919933540001</v>
      </c>
      <c r="T470" s="3">
        <v>-30753.221685979999</v>
      </c>
      <c r="U470" s="3">
        <v>550.82423686000004</v>
      </c>
      <c r="V470" s="3">
        <v>2.2413394389999999</v>
      </c>
      <c r="W470" s="3">
        <v>-2.102325177</v>
      </c>
      <c r="X470" s="3">
        <v>-7.8462413999999994E-2</v>
      </c>
      <c r="Y470" s="3">
        <v>0</v>
      </c>
    </row>
    <row r="471" spans="9:25" x14ac:dyDescent="0.25">
      <c r="I471" s="3">
        <v>468</v>
      </c>
      <c r="J471" s="24">
        <v>41705.991666666669</v>
      </c>
      <c r="K471" s="3">
        <v>0.74270636499999998</v>
      </c>
      <c r="L471" s="3">
        <v>64.462601520999996</v>
      </c>
      <c r="M471" s="3">
        <v>35795.383624709997</v>
      </c>
      <c r="N471" s="3">
        <v>42173.522211739997</v>
      </c>
      <c r="O471" s="3">
        <v>6.352983288E+16</v>
      </c>
      <c r="P471" s="3">
        <v>34.735545600000002</v>
      </c>
      <c r="Q471" s="3">
        <v>3.0740151550000001</v>
      </c>
      <c r="R471" s="3">
        <v>91.462349508000003</v>
      </c>
      <c r="S471" s="3">
        <v>-28719.16576476</v>
      </c>
      <c r="T471" s="3">
        <v>-30879.06490786</v>
      </c>
      <c r="U471" s="3">
        <v>546.11274707999996</v>
      </c>
      <c r="V471" s="3">
        <v>2.2505178840000002</v>
      </c>
      <c r="W471" s="3">
        <v>-2.0924996039999999</v>
      </c>
      <c r="X471" s="3">
        <v>-7.8637351999999994E-2</v>
      </c>
      <c r="Y471" s="3">
        <v>0</v>
      </c>
    </row>
    <row r="472" spans="9:25" x14ac:dyDescent="0.25">
      <c r="I472" s="3">
        <v>469</v>
      </c>
      <c r="J472" s="24">
        <v>41705.992361111108</v>
      </c>
      <c r="K472" s="3">
        <v>0.73628576099999998</v>
      </c>
      <c r="L472" s="3">
        <v>64.462429220000004</v>
      </c>
      <c r="M472" s="3">
        <v>35795.295924311002</v>
      </c>
      <c r="N472" s="3">
        <v>42173.434449594999</v>
      </c>
      <c r="O472" s="3">
        <v>6.352983294E+16</v>
      </c>
      <c r="P472" s="3">
        <v>35.735545600000002</v>
      </c>
      <c r="Q472" s="3">
        <v>3.0740215430000002</v>
      </c>
      <c r="R472" s="3">
        <v>91.465605369000002</v>
      </c>
      <c r="S472" s="3">
        <v>-28583.862186089998</v>
      </c>
      <c r="T472" s="3">
        <v>-31004.317399470001</v>
      </c>
      <c r="U472" s="3">
        <v>541.39080335000006</v>
      </c>
      <c r="V472" s="3">
        <v>2.259653331</v>
      </c>
      <c r="W472" s="3">
        <v>-2.08263394</v>
      </c>
      <c r="X472" s="3">
        <v>-7.8810786999999993E-2</v>
      </c>
      <c r="Y472" s="3">
        <v>0</v>
      </c>
    </row>
    <row r="473" spans="9:25" x14ac:dyDescent="0.25">
      <c r="I473" s="3">
        <v>470</v>
      </c>
      <c r="J473" s="24">
        <v>41705.993055555555</v>
      </c>
      <c r="K473" s="3">
        <v>0.72985104700000003</v>
      </c>
      <c r="L473" s="3">
        <v>64.462257241000003</v>
      </c>
      <c r="M473" s="3">
        <v>35795.208035418997</v>
      </c>
      <c r="N473" s="3">
        <v>42173.346499355997</v>
      </c>
      <c r="O473" s="3">
        <v>6.3529833E+16</v>
      </c>
      <c r="P473" s="3">
        <v>36.735545600000002</v>
      </c>
      <c r="Q473" s="3">
        <v>3.0740279450000001</v>
      </c>
      <c r="R473" s="3">
        <v>91.468838883000004</v>
      </c>
      <c r="S473" s="3">
        <v>-28448.011782540001</v>
      </c>
      <c r="T473" s="3">
        <v>-31128.976760990001</v>
      </c>
      <c r="U473" s="3">
        <v>536.65849587000002</v>
      </c>
      <c r="V473" s="3">
        <v>2.2687456070000001</v>
      </c>
      <c r="W473" s="3">
        <v>-2.0727283719999998</v>
      </c>
      <c r="X473" s="3">
        <v>-7.8982716999999994E-2</v>
      </c>
      <c r="Y473" s="3">
        <v>0</v>
      </c>
    </row>
    <row r="474" spans="9:25" x14ac:dyDescent="0.25">
      <c r="I474" s="3">
        <v>471</v>
      </c>
      <c r="J474" s="24">
        <v>41705.993750000001</v>
      </c>
      <c r="K474" s="3">
        <v>0.72340234599999997</v>
      </c>
      <c r="L474" s="3">
        <v>64.462085587999994</v>
      </c>
      <c r="M474" s="3">
        <v>35795.119959714</v>
      </c>
      <c r="N474" s="3">
        <v>42173.258362713001</v>
      </c>
      <c r="O474" s="3">
        <v>6.352983306E+16</v>
      </c>
      <c r="P474" s="3">
        <v>37.735545600000002</v>
      </c>
      <c r="Q474" s="3">
        <v>3.0740343600000002</v>
      </c>
      <c r="R474" s="3">
        <v>91.472038187999999</v>
      </c>
      <c r="S474" s="3">
        <v>-28311.61714962</v>
      </c>
      <c r="T474" s="3">
        <v>-31253.040603900001</v>
      </c>
      <c r="U474" s="3">
        <v>531.91591509</v>
      </c>
      <c r="V474" s="3">
        <v>2.2777945380000002</v>
      </c>
      <c r="W474" s="3">
        <v>-2.0627830889999998</v>
      </c>
      <c r="X474" s="3">
        <v>-7.9153136999999998E-2</v>
      </c>
      <c r="Y474" s="3">
        <v>0</v>
      </c>
    </row>
    <row r="475" spans="9:25" x14ac:dyDescent="0.25">
      <c r="I475" s="3">
        <v>472</v>
      </c>
      <c r="J475" s="24">
        <v>41705.994444444441</v>
      </c>
      <c r="K475" s="3">
        <v>0.716939781</v>
      </c>
      <c r="L475" s="3">
        <v>64.461914272000001</v>
      </c>
      <c r="M475" s="3">
        <v>35795.031698883002</v>
      </c>
      <c r="N475" s="3">
        <v>42173.170041354999</v>
      </c>
      <c r="O475" s="3">
        <v>6.352983312E+16</v>
      </c>
      <c r="P475" s="3">
        <v>38.735545600000002</v>
      </c>
      <c r="Q475" s="3">
        <v>3.0740407890000001</v>
      </c>
      <c r="R475" s="3">
        <v>91.475212464999998</v>
      </c>
      <c r="S475" s="3">
        <v>-28174.680893249999</v>
      </c>
      <c r="T475" s="3">
        <v>-31376.506551040002</v>
      </c>
      <c r="U475" s="3">
        <v>527.16315161</v>
      </c>
      <c r="V475" s="3">
        <v>2.2867999480000001</v>
      </c>
      <c r="W475" s="3">
        <v>-2.0527982809999998</v>
      </c>
      <c r="X475" s="3">
        <v>-7.9322044999999994E-2</v>
      </c>
      <c r="Y475" s="3">
        <v>0</v>
      </c>
    </row>
    <row r="476" spans="9:25" x14ac:dyDescent="0.25">
      <c r="I476" s="3">
        <v>473</v>
      </c>
      <c r="J476" s="24">
        <v>41705.995138888888</v>
      </c>
      <c r="K476" s="3">
        <v>0.71046347600000004</v>
      </c>
      <c r="L476" s="3">
        <v>64.461743127999995</v>
      </c>
      <c r="M476" s="3">
        <v>35794.943254616999</v>
      </c>
      <c r="N476" s="3">
        <v>42173.081536978003</v>
      </c>
      <c r="O476" s="3">
        <v>6.352983318E+16</v>
      </c>
      <c r="P476" s="3">
        <v>39.735545600000002</v>
      </c>
      <c r="Q476" s="3">
        <v>3.0740472319999999</v>
      </c>
      <c r="R476" s="3">
        <v>91.478361982999999</v>
      </c>
      <c r="S476" s="3">
        <v>-28037.205629759999</v>
      </c>
      <c r="T476" s="3">
        <v>-31499.372236620002</v>
      </c>
      <c r="U476" s="3">
        <v>522.40029627000001</v>
      </c>
      <c r="V476" s="3">
        <v>2.2957616669999998</v>
      </c>
      <c r="W476" s="3">
        <v>-2.042774138</v>
      </c>
      <c r="X476" s="3">
        <v>-7.9489436999999996E-2</v>
      </c>
      <c r="Y476" s="3">
        <v>0</v>
      </c>
    </row>
    <row r="477" spans="9:25" x14ac:dyDescent="0.25">
      <c r="I477" s="3">
        <v>474</v>
      </c>
      <c r="J477" s="24">
        <v>41705.995833333334</v>
      </c>
      <c r="K477" s="3">
        <v>0.70397355399999995</v>
      </c>
      <c r="L477" s="3">
        <v>64.461572501999996</v>
      </c>
      <c r="M477" s="3">
        <v>35794.854628606998</v>
      </c>
      <c r="N477" s="3">
        <v>42172.992851278002</v>
      </c>
      <c r="O477" s="3">
        <v>6.352983324E+16</v>
      </c>
      <c r="P477" s="3">
        <v>40.735545600000002</v>
      </c>
      <c r="Q477" s="3">
        <v>3.0740536879999998</v>
      </c>
      <c r="R477" s="3">
        <v>91.481483498000003</v>
      </c>
      <c r="S477" s="3">
        <v>-27899.193985800001</v>
      </c>
      <c r="T477" s="3">
        <v>-31621.635306330001</v>
      </c>
      <c r="U477" s="3">
        <v>517.62744005000002</v>
      </c>
      <c r="V477" s="3">
        <v>2.3046795210000002</v>
      </c>
      <c r="W477" s="3">
        <v>-2.0327108520000001</v>
      </c>
      <c r="X477" s="3">
        <v>-7.9655311000000006E-2</v>
      </c>
      <c r="Y477" s="3">
        <v>0</v>
      </c>
    </row>
    <row r="478" spans="9:25" x14ac:dyDescent="0.25">
      <c r="I478" s="3">
        <v>475</v>
      </c>
      <c r="J478" s="24">
        <v>41705.996527777781</v>
      </c>
      <c r="K478" s="3">
        <v>0.69747013800000002</v>
      </c>
      <c r="L478" s="3">
        <v>64.461402230999994</v>
      </c>
      <c r="M478" s="3">
        <v>35794.765822551002</v>
      </c>
      <c r="N478" s="3">
        <v>42172.903985956997</v>
      </c>
      <c r="O478" s="3">
        <v>6.35298333E+16</v>
      </c>
      <c r="P478" s="3">
        <v>41.735545600000002</v>
      </c>
      <c r="Q478" s="3">
        <v>3.0740601559999998</v>
      </c>
      <c r="R478" s="3">
        <v>91.484572928999995</v>
      </c>
      <c r="S478" s="3">
        <v>-27760.64859832</v>
      </c>
      <c r="T478" s="3">
        <v>-31743.29341735</v>
      </c>
      <c r="U478" s="3">
        <v>512.84467417999997</v>
      </c>
      <c r="V478" s="3">
        <v>2.313553341</v>
      </c>
      <c r="W478" s="3">
        <v>-2.0226086140000001</v>
      </c>
      <c r="X478" s="3">
        <v>-7.9819662E-2</v>
      </c>
      <c r="Y478" s="3">
        <v>0</v>
      </c>
    </row>
    <row r="479" spans="9:25" x14ac:dyDescent="0.25">
      <c r="I479" s="3">
        <v>476</v>
      </c>
      <c r="J479" s="24">
        <v>41705.99722222222</v>
      </c>
      <c r="K479" s="3">
        <v>0.69095335400000002</v>
      </c>
      <c r="L479" s="3">
        <v>64.461232324999997</v>
      </c>
      <c r="M479" s="3">
        <v>35794.676838148996</v>
      </c>
      <c r="N479" s="3">
        <v>42172.814942719</v>
      </c>
      <c r="O479" s="3">
        <v>6.352983336E+16</v>
      </c>
      <c r="P479" s="3">
        <v>42.735545600000002</v>
      </c>
      <c r="Q479" s="3">
        <v>3.0740666390000002</v>
      </c>
      <c r="R479" s="3">
        <v>91.487633369999998</v>
      </c>
      <c r="S479" s="3">
        <v>-27621.572114499999</v>
      </c>
      <c r="T479" s="3">
        <v>-31864.344238369998</v>
      </c>
      <c r="U479" s="3">
        <v>508.05209004</v>
      </c>
      <c r="V479" s="3">
        <v>2.3223829550000001</v>
      </c>
      <c r="W479" s="3">
        <v>-2.012467617</v>
      </c>
      <c r="X479" s="3">
        <v>-7.9982488000000004E-2</v>
      </c>
      <c r="Y479" s="3">
        <v>0</v>
      </c>
    </row>
    <row r="480" spans="9:25" x14ac:dyDescent="0.25">
      <c r="I480" s="3">
        <v>477</v>
      </c>
      <c r="J480" s="24">
        <v>41705.997916666667</v>
      </c>
      <c r="K480" s="3">
        <v>0.68442332500000003</v>
      </c>
      <c r="L480" s="3">
        <v>64.461062788000007</v>
      </c>
      <c r="M480" s="3">
        <v>35794.587677105003</v>
      </c>
      <c r="N480" s="3">
        <v>42172.725723274001</v>
      </c>
      <c r="O480" s="3">
        <v>6.352983342E+16</v>
      </c>
      <c r="P480" s="3">
        <v>43.735545600000002</v>
      </c>
      <c r="Q480" s="3">
        <v>3.0740731330000002</v>
      </c>
      <c r="R480" s="3">
        <v>91.490670038999994</v>
      </c>
      <c r="S480" s="3">
        <v>-27481.967191709999</v>
      </c>
      <c r="T480" s="3">
        <v>-31984.78544969</v>
      </c>
      <c r="U480" s="3">
        <v>503.24977921999999</v>
      </c>
      <c r="V480" s="3">
        <v>2.331168194</v>
      </c>
      <c r="W480" s="3">
        <v>-2.0022880550000002</v>
      </c>
      <c r="X480" s="3">
        <v>-8.0143785999999995E-2</v>
      </c>
      <c r="Y480" s="3">
        <v>0</v>
      </c>
    </row>
    <row r="481" spans="9:25" x14ac:dyDescent="0.25">
      <c r="I481" s="3">
        <v>478</v>
      </c>
      <c r="J481" s="24">
        <v>41705.998611111114</v>
      </c>
      <c r="K481" s="3">
        <v>0.67788017599999995</v>
      </c>
      <c r="L481" s="3">
        <v>64.460893628999997</v>
      </c>
      <c r="M481" s="3">
        <v>35794.498341124003</v>
      </c>
      <c r="N481" s="3">
        <v>42172.636329330999</v>
      </c>
      <c r="O481" s="3">
        <v>6.352983348E+16</v>
      </c>
      <c r="P481" s="3">
        <v>44.735545600000002</v>
      </c>
      <c r="Q481" s="3">
        <v>3.074079641</v>
      </c>
      <c r="R481" s="3">
        <v>91.493671113999994</v>
      </c>
      <c r="S481" s="3">
        <v>-27341.836497470002</v>
      </c>
      <c r="T481" s="3">
        <v>-32104.614743220001</v>
      </c>
      <c r="U481" s="3">
        <v>498.43783349</v>
      </c>
      <c r="V481" s="3">
        <v>2.3399088899999998</v>
      </c>
      <c r="W481" s="3">
        <v>-1.992070121</v>
      </c>
      <c r="X481" s="3">
        <v>-8.0303552E-2</v>
      </c>
      <c r="Y481" s="3">
        <v>0</v>
      </c>
    </row>
    <row r="482" spans="9:25" x14ac:dyDescent="0.25">
      <c r="I482" s="3">
        <v>479</v>
      </c>
      <c r="J482" s="24">
        <v>41705.999305555553</v>
      </c>
      <c r="K482" s="3">
        <v>0.67132403100000004</v>
      </c>
      <c r="L482" s="3">
        <v>64.460724854999995</v>
      </c>
      <c r="M482" s="3">
        <v>35794.408831918001</v>
      </c>
      <c r="N482" s="3">
        <v>42172.546762605998</v>
      </c>
      <c r="O482" s="3">
        <v>6.352983354E+16</v>
      </c>
      <c r="P482" s="3">
        <v>45.735545600000002</v>
      </c>
      <c r="Q482" s="3">
        <v>3.074086162</v>
      </c>
      <c r="R482" s="3">
        <v>91.496649726000001</v>
      </c>
      <c r="S482" s="3">
        <v>-27201.18270936</v>
      </c>
      <c r="T482" s="3">
        <v>-32223.829822539999</v>
      </c>
      <c r="U482" s="3">
        <v>493.61634479999998</v>
      </c>
      <c r="V482" s="3">
        <v>2.3486048749999999</v>
      </c>
      <c r="W482" s="3">
        <v>-1.9818140099999999</v>
      </c>
      <c r="X482" s="3">
        <v>-8.0461782999999995E-2</v>
      </c>
      <c r="Y482" s="3">
        <v>0</v>
      </c>
    </row>
    <row r="483" spans="9:25" x14ac:dyDescent="0.25">
      <c r="I483" s="3">
        <v>480</v>
      </c>
      <c r="J483" s="24">
        <v>41706</v>
      </c>
      <c r="K483" s="3">
        <v>0.66475501599999998</v>
      </c>
      <c r="L483" s="3">
        <v>64.460556472999997</v>
      </c>
      <c r="M483" s="3">
        <v>35794.319151199998</v>
      </c>
      <c r="N483" s="3">
        <v>42172.457024816998</v>
      </c>
      <c r="O483" s="3">
        <v>6.35298336E+16</v>
      </c>
      <c r="P483" s="3">
        <v>46.735545600000002</v>
      </c>
      <c r="Q483" s="3">
        <v>3.074092695</v>
      </c>
      <c r="R483" s="3">
        <v>91.499599368999995</v>
      </c>
      <c r="S483" s="3">
        <v>-27060.008515019999</v>
      </c>
      <c r="T483" s="3">
        <v>-32342.428402959998</v>
      </c>
      <c r="U483" s="3">
        <v>488.78540529999998</v>
      </c>
      <c r="V483" s="3">
        <v>2.3572559829999999</v>
      </c>
      <c r="W483" s="3">
        <v>-1.971519918</v>
      </c>
      <c r="X483" s="3">
        <v>-8.0618476999999994E-2</v>
      </c>
      <c r="Y483" s="3">
        <v>0</v>
      </c>
    </row>
    <row r="484" spans="9:25" x14ac:dyDescent="0.25">
      <c r="I484" s="3">
        <v>481</v>
      </c>
      <c r="J484" s="24">
        <v>41706.000694444447</v>
      </c>
      <c r="K484" s="3">
        <v>0.65817325699999996</v>
      </c>
      <c r="L484" s="3">
        <v>64.460388491000003</v>
      </c>
      <c r="M484" s="3">
        <v>35794.229300687002</v>
      </c>
      <c r="N484" s="3">
        <v>42172.367117684</v>
      </c>
      <c r="O484" s="3">
        <v>6.352983366E+16</v>
      </c>
      <c r="P484" s="3">
        <v>47.735545600000002</v>
      </c>
      <c r="Q484" s="3">
        <v>3.0740992399999998</v>
      </c>
      <c r="R484" s="3">
        <v>91.502516646999993</v>
      </c>
      <c r="S484" s="3">
        <v>-26918.316612049999</v>
      </c>
      <c r="T484" s="3">
        <v>-32460.408211509999</v>
      </c>
      <c r="U484" s="3">
        <v>483.94510730000002</v>
      </c>
      <c r="V484" s="3">
        <v>2.3658620469999998</v>
      </c>
      <c r="W484" s="3">
        <v>-1.961188041</v>
      </c>
      <c r="X484" s="3">
        <v>-8.0773630999999999E-2</v>
      </c>
      <c r="Y484" s="3">
        <v>0</v>
      </c>
    </row>
    <row r="485" spans="9:25" x14ac:dyDescent="0.25">
      <c r="I485" s="3">
        <v>482</v>
      </c>
      <c r="J485" s="24">
        <v>41706.001388888886</v>
      </c>
      <c r="K485" s="3">
        <v>0.65157887800000003</v>
      </c>
      <c r="L485" s="3">
        <v>64.460220914999994</v>
      </c>
      <c r="M485" s="3">
        <v>35794.139282098004</v>
      </c>
      <c r="N485" s="3">
        <v>42172.277042932998</v>
      </c>
      <c r="O485" s="3">
        <v>6.352983372E+16</v>
      </c>
      <c r="P485" s="3">
        <v>48.735545600000002</v>
      </c>
      <c r="Q485" s="3">
        <v>3.0741057980000002</v>
      </c>
      <c r="R485" s="3">
        <v>91.505409216000004</v>
      </c>
      <c r="S485" s="3">
        <v>-26776.109708</v>
      </c>
      <c r="T485" s="3">
        <v>-32577.766987079998</v>
      </c>
      <c r="U485" s="3">
        <v>479.09554330999998</v>
      </c>
      <c r="V485" s="3">
        <v>2.3744229020000001</v>
      </c>
      <c r="W485" s="3">
        <v>-1.9508185769999999</v>
      </c>
      <c r="X485" s="3">
        <v>-8.0927239999999998E-2</v>
      </c>
      <c r="Y485" s="3">
        <v>0</v>
      </c>
    </row>
    <row r="486" spans="9:25" x14ac:dyDescent="0.25">
      <c r="I486" s="3">
        <v>483</v>
      </c>
      <c r="J486" s="24">
        <v>41706.002083333333</v>
      </c>
      <c r="K486" s="3">
        <v>0.64497200499999996</v>
      </c>
      <c r="L486" s="3">
        <v>64.460053754</v>
      </c>
      <c r="M486" s="3">
        <v>35794.049097158</v>
      </c>
      <c r="N486" s="3">
        <v>42172.186802290002</v>
      </c>
      <c r="O486" s="3">
        <v>6.352983378E+16</v>
      </c>
      <c r="P486" s="3">
        <v>49.735545600000002</v>
      </c>
      <c r="Q486" s="3">
        <v>3.0741123670000001</v>
      </c>
      <c r="R486" s="3">
        <v>91.508273896999995</v>
      </c>
      <c r="S486" s="3">
        <v>-26633.39052031</v>
      </c>
      <c r="T486" s="3">
        <v>-32694.502480349998</v>
      </c>
      <c r="U486" s="3">
        <v>474.23680601000001</v>
      </c>
      <c r="V486" s="3">
        <v>2.3829383829999999</v>
      </c>
      <c r="W486" s="3">
        <v>-1.940411723</v>
      </c>
      <c r="X486" s="3">
        <v>-8.1079304000000005E-2</v>
      </c>
      <c r="Y486" s="3">
        <v>0</v>
      </c>
    </row>
    <row r="487" spans="9:25" x14ac:dyDescent="0.25">
      <c r="I487" s="3">
        <v>484</v>
      </c>
      <c r="J487" s="24">
        <v>41706.00277777778</v>
      </c>
      <c r="K487" s="3">
        <v>0.63835276600000002</v>
      </c>
      <c r="L487" s="3">
        <v>64.459887012999999</v>
      </c>
      <c r="M487" s="3">
        <v>35793.958747591998</v>
      </c>
      <c r="N487" s="3">
        <v>42172.096397487003</v>
      </c>
      <c r="O487" s="3">
        <v>6.352983384E+16</v>
      </c>
      <c r="P487" s="3">
        <v>50.735545600000002</v>
      </c>
      <c r="Q487" s="3">
        <v>3.0741189489999998</v>
      </c>
      <c r="R487" s="3">
        <v>91.511105334000007</v>
      </c>
      <c r="S487" s="3">
        <v>-26490.161776230001</v>
      </c>
      <c r="T487" s="3">
        <v>-32810.612453920003</v>
      </c>
      <c r="U487" s="3">
        <v>469.36898825999998</v>
      </c>
      <c r="V487" s="3">
        <v>2.3914083289999999</v>
      </c>
      <c r="W487" s="3">
        <v>-1.9299676779999999</v>
      </c>
      <c r="X487" s="3">
        <v>-8.1229816999999996E-2</v>
      </c>
      <c r="Y487" s="3">
        <v>0</v>
      </c>
    </row>
    <row r="488" spans="9:25" x14ac:dyDescent="0.25">
      <c r="I488" s="3">
        <v>485</v>
      </c>
      <c r="J488" s="24">
        <v>41706.003472222219</v>
      </c>
      <c r="K488" s="3">
        <v>0.63172128500000002</v>
      </c>
      <c r="L488" s="3">
        <v>64.459720701999998</v>
      </c>
      <c r="M488" s="3">
        <v>35793.868235130998</v>
      </c>
      <c r="N488" s="3">
        <v>42172.005830257003</v>
      </c>
      <c r="O488" s="3">
        <v>6.35298339E+16</v>
      </c>
      <c r="P488" s="3">
        <v>51.735545600000002</v>
      </c>
      <c r="Q488" s="3">
        <v>3.0741255430000001</v>
      </c>
      <c r="R488" s="3">
        <v>91.513910092000003</v>
      </c>
      <c r="S488" s="3">
        <v>-26346.426212779999</v>
      </c>
      <c r="T488" s="3">
        <v>-32926.094682310002</v>
      </c>
      <c r="U488" s="3">
        <v>464.49218308000002</v>
      </c>
      <c r="V488" s="3">
        <v>2.399832575</v>
      </c>
      <c r="W488" s="3">
        <v>-1.9194866399999999</v>
      </c>
      <c r="X488" s="3">
        <v>-8.1378778999999998E-2</v>
      </c>
      <c r="Y488" s="3">
        <v>0</v>
      </c>
    </row>
    <row r="489" spans="9:25" x14ac:dyDescent="0.25">
      <c r="I489" s="3">
        <v>486</v>
      </c>
      <c r="J489" s="24">
        <v>41706.004166666666</v>
      </c>
      <c r="K489" s="3">
        <v>0.62507768900000005</v>
      </c>
      <c r="L489" s="3">
        <v>64.459554827999995</v>
      </c>
      <c r="M489" s="3">
        <v>35793.777561506002</v>
      </c>
      <c r="N489" s="3">
        <v>42171.915102337</v>
      </c>
      <c r="O489" s="3">
        <v>6.352983396E+16</v>
      </c>
      <c r="P489" s="3">
        <v>52.735545600000002</v>
      </c>
      <c r="Q489" s="3">
        <v>3.074132149</v>
      </c>
      <c r="R489" s="3">
        <v>91.516683244000006</v>
      </c>
      <c r="S489" s="3">
        <v>-26202.186576749998</v>
      </c>
      <c r="T489" s="3">
        <v>-33040.94695202</v>
      </c>
      <c r="U489" s="3">
        <v>459.60648369</v>
      </c>
      <c r="V489" s="3">
        <v>2.408210961</v>
      </c>
      <c r="W489" s="3">
        <v>-1.90896881</v>
      </c>
      <c r="X489" s="3">
        <v>-8.1526185000000001E-2</v>
      </c>
      <c r="Y489" s="3">
        <v>0</v>
      </c>
    </row>
    <row r="490" spans="9:25" x14ac:dyDescent="0.25">
      <c r="I490" s="3">
        <v>487</v>
      </c>
      <c r="J490" s="24">
        <v>41706.004861111112</v>
      </c>
      <c r="K490" s="3">
        <v>0.61842210600000003</v>
      </c>
      <c r="L490" s="3">
        <v>64.459389396999995</v>
      </c>
      <c r="M490" s="3">
        <v>35793.686728453999</v>
      </c>
      <c r="N490" s="3">
        <v>42171.824215467001</v>
      </c>
      <c r="O490" s="3">
        <v>6.352983402E+16</v>
      </c>
      <c r="P490" s="3">
        <v>53.735545600000002</v>
      </c>
      <c r="Q490" s="3">
        <v>3.0741387659999999</v>
      </c>
      <c r="R490" s="3">
        <v>91.519429398</v>
      </c>
      <c r="S490" s="3">
        <v>-26057.445624560001</v>
      </c>
      <c r="T490" s="3">
        <v>-33155.167061569999</v>
      </c>
      <c r="U490" s="3">
        <v>454.71198344999999</v>
      </c>
      <c r="V490" s="3">
        <v>2.4165433250000001</v>
      </c>
      <c r="W490" s="3">
        <v>-1.898414389</v>
      </c>
      <c r="X490" s="3">
        <v>-8.1672032000000006E-2</v>
      </c>
      <c r="Y490" s="3">
        <v>0</v>
      </c>
    </row>
    <row r="491" spans="9:25" x14ac:dyDescent="0.25">
      <c r="I491" s="3">
        <v>488</v>
      </c>
      <c r="J491" s="24">
        <v>41706.005555555559</v>
      </c>
      <c r="K491" s="3">
        <v>0.61175466199999995</v>
      </c>
      <c r="L491" s="3">
        <v>64.459224249000002</v>
      </c>
      <c r="M491" s="3">
        <v>35793.595737713003</v>
      </c>
      <c r="N491" s="3">
        <v>42171.733171391003</v>
      </c>
      <c r="O491" s="3">
        <v>6.352983408E+16</v>
      </c>
      <c r="P491" s="3">
        <v>54.735545600000002</v>
      </c>
      <c r="Q491" s="3">
        <v>3.0741453949999999</v>
      </c>
      <c r="R491" s="3">
        <v>91.522144557000004</v>
      </c>
      <c r="S491" s="3">
        <v>-25912.206122259999</v>
      </c>
      <c r="T491" s="3">
        <v>-33268.752821529997</v>
      </c>
      <c r="U491" s="3">
        <v>449.80877593000002</v>
      </c>
      <c r="V491" s="3">
        <v>2.4248295070000001</v>
      </c>
      <c r="W491" s="3">
        <v>-1.8878235779999999</v>
      </c>
      <c r="X491" s="3">
        <v>-8.1816318999999998E-2</v>
      </c>
      <c r="Y491" s="3">
        <v>0</v>
      </c>
    </row>
    <row r="492" spans="9:25" x14ac:dyDescent="0.25">
      <c r="I492" s="3">
        <v>489</v>
      </c>
      <c r="J492" s="24">
        <v>41706.006249999999</v>
      </c>
      <c r="K492" s="3">
        <v>0.60507548499999997</v>
      </c>
      <c r="L492" s="3">
        <v>64.459059729000003</v>
      </c>
      <c r="M492" s="3">
        <v>35793.504591024997</v>
      </c>
      <c r="N492" s="3">
        <v>42171.641971853001</v>
      </c>
      <c r="O492" s="3">
        <v>6.352983414E+16</v>
      </c>
      <c r="P492" s="3">
        <v>55.735545600000002</v>
      </c>
      <c r="Q492" s="3">
        <v>3.074152035</v>
      </c>
      <c r="R492" s="3">
        <v>91.524836179000005</v>
      </c>
      <c r="S492" s="3">
        <v>-25766.470845489999</v>
      </c>
      <c r="T492" s="3">
        <v>-33381.70205457</v>
      </c>
      <c r="U492" s="3">
        <v>444.89695482000002</v>
      </c>
      <c r="V492" s="3">
        <v>2.4330693490000002</v>
      </c>
      <c r="W492" s="3">
        <v>-1.8771965779999999</v>
      </c>
      <c r="X492" s="3">
        <v>-8.1959042999999995E-2</v>
      </c>
      <c r="Y492" s="3">
        <v>0</v>
      </c>
    </row>
    <row r="493" spans="9:25" x14ac:dyDescent="0.25">
      <c r="I493" s="3">
        <v>490</v>
      </c>
      <c r="J493" s="24">
        <v>41706.006944444445</v>
      </c>
      <c r="K493" s="3">
        <v>0.59838470200000005</v>
      </c>
      <c r="L493" s="3">
        <v>64.458895674999994</v>
      </c>
      <c r="M493" s="3">
        <v>35793.413290135999</v>
      </c>
      <c r="N493" s="3">
        <v>42171.550618603003</v>
      </c>
      <c r="O493" s="3">
        <v>6.35298342E+16</v>
      </c>
      <c r="P493" s="3">
        <v>56.735545600000002</v>
      </c>
      <c r="Q493" s="3">
        <v>3.0741586870000002</v>
      </c>
      <c r="R493" s="3">
        <v>91.527496287999995</v>
      </c>
      <c r="S493" s="3">
        <v>-25620.242579379999</v>
      </c>
      <c r="T493" s="3">
        <v>-33494.012595519998</v>
      </c>
      <c r="U493" s="3">
        <v>439.97661402</v>
      </c>
      <c r="V493" s="3">
        <v>2.4412626930000001</v>
      </c>
      <c r="W493" s="3">
        <v>-1.866533593</v>
      </c>
      <c r="X493" s="3">
        <v>-8.2100198999999999E-2</v>
      </c>
      <c r="Y493" s="3">
        <v>0</v>
      </c>
    </row>
    <row r="494" spans="9:25" x14ac:dyDescent="0.25">
      <c r="I494" s="3">
        <v>491</v>
      </c>
      <c r="J494" s="24">
        <v>41706.007638888892</v>
      </c>
      <c r="K494" s="3">
        <v>0.59168244000000003</v>
      </c>
      <c r="L494" s="3">
        <v>64.458732095000002</v>
      </c>
      <c r="M494" s="3">
        <v>35793.321836791998</v>
      </c>
      <c r="N494" s="3">
        <v>42171.459113393001</v>
      </c>
      <c r="O494" s="3">
        <v>6.352983426E+16</v>
      </c>
      <c r="P494" s="3">
        <v>57.735545600000002</v>
      </c>
      <c r="Q494" s="3">
        <v>3.0741653489999998</v>
      </c>
      <c r="R494" s="3">
        <v>91.530126867999996</v>
      </c>
      <c r="S494" s="3">
        <v>-25473.524118550002</v>
      </c>
      <c r="T494" s="3">
        <v>-33605.682291370002</v>
      </c>
      <c r="U494" s="3">
        <v>435.04784755999998</v>
      </c>
      <c r="V494" s="3">
        <v>2.4494093800000001</v>
      </c>
      <c r="W494" s="3">
        <v>-1.8558348259999999</v>
      </c>
      <c r="X494" s="3">
        <v>-8.2239786999999995E-2</v>
      </c>
      <c r="Y494" s="3">
        <v>0</v>
      </c>
    </row>
    <row r="495" spans="9:25" x14ac:dyDescent="0.25">
      <c r="I495" s="3">
        <v>492</v>
      </c>
      <c r="J495" s="24">
        <v>41706.008333333331</v>
      </c>
      <c r="K495" s="3">
        <v>0.58496882800000005</v>
      </c>
      <c r="L495" s="3">
        <v>64.458568997</v>
      </c>
      <c r="M495" s="3">
        <v>35793.230232745002</v>
      </c>
      <c r="N495" s="3">
        <v>42171.367457977001</v>
      </c>
      <c r="O495" s="3">
        <v>6.352983432E+16</v>
      </c>
      <c r="P495" s="3">
        <v>58.735545600000002</v>
      </c>
      <c r="Q495" s="3">
        <v>3.074172023</v>
      </c>
      <c r="R495" s="3">
        <v>91.532724802000004</v>
      </c>
      <c r="S495" s="3">
        <v>-25326.318266999999</v>
      </c>
      <c r="T495" s="3">
        <v>-33716.70900137</v>
      </c>
      <c r="U495" s="3">
        <v>430.11074965</v>
      </c>
      <c r="V495" s="3">
        <v>2.4575092559999998</v>
      </c>
      <c r="W495" s="3">
        <v>-1.845100481</v>
      </c>
      <c r="X495" s="3">
        <v>-8.2377802999999999E-2</v>
      </c>
      <c r="Y495" s="3">
        <v>0</v>
      </c>
    </row>
    <row r="496" spans="9:25" x14ac:dyDescent="0.25">
      <c r="I496" s="3">
        <v>493</v>
      </c>
      <c r="J496" s="24">
        <v>41706.009027777778</v>
      </c>
      <c r="K496" s="3">
        <v>0.57824399299999996</v>
      </c>
      <c r="L496" s="3">
        <v>64.458406388</v>
      </c>
      <c r="M496" s="3">
        <v>35793.138479747999</v>
      </c>
      <c r="N496" s="3">
        <v>42171.275654113</v>
      </c>
      <c r="O496" s="3">
        <v>6.352983438E+16</v>
      </c>
      <c r="P496" s="3">
        <v>59.735545600000002</v>
      </c>
      <c r="Q496" s="3">
        <v>3.0741787079999998</v>
      </c>
      <c r="R496" s="3">
        <v>91.535294680999996</v>
      </c>
      <c r="S496" s="3">
        <v>-25178.627838109998</v>
      </c>
      <c r="T496" s="3">
        <v>-33827.090597009999</v>
      </c>
      <c r="U496" s="3">
        <v>425.16541466000001</v>
      </c>
      <c r="V496" s="3">
        <v>2.465562163</v>
      </c>
      <c r="W496" s="3">
        <v>-1.8343307630000001</v>
      </c>
      <c r="X496" s="3">
        <v>-8.2514244E-2</v>
      </c>
      <c r="Y496" s="3">
        <v>0</v>
      </c>
    </row>
    <row r="497" spans="9:25" x14ac:dyDescent="0.25">
      <c r="I497" s="3">
        <v>494</v>
      </c>
      <c r="J497" s="24">
        <v>41706.009722222225</v>
      </c>
      <c r="K497" s="3">
        <v>0.57150806499999995</v>
      </c>
      <c r="L497" s="3">
        <v>64.458244276000002</v>
      </c>
      <c r="M497" s="3">
        <v>35793.046579556998</v>
      </c>
      <c r="N497" s="3">
        <v>42171.183703561001</v>
      </c>
      <c r="O497" s="3">
        <v>6.352983444E+16</v>
      </c>
      <c r="P497" s="3">
        <v>60.735545600000002</v>
      </c>
      <c r="Q497" s="3">
        <v>3.074185403</v>
      </c>
      <c r="R497" s="3">
        <v>91.537836792999997</v>
      </c>
      <c r="S497" s="3">
        <v>-25030.455654550002</v>
      </c>
      <c r="T497" s="3">
        <v>-33936.824962090002</v>
      </c>
      <c r="U497" s="3">
        <v>420.21193712000002</v>
      </c>
      <c r="V497" s="3">
        <v>2.4735679479999999</v>
      </c>
      <c r="W497" s="3">
        <v>-1.823525877</v>
      </c>
      <c r="X497" s="3">
        <v>-8.2649107999999999E-2</v>
      </c>
      <c r="Y497" s="3">
        <v>0</v>
      </c>
    </row>
    <row r="498" spans="9:25" x14ac:dyDescent="0.25">
      <c r="I498" s="3">
        <v>495</v>
      </c>
      <c r="J498" s="24">
        <v>41706.010416666664</v>
      </c>
      <c r="K498" s="3">
        <v>0.56476117100000001</v>
      </c>
      <c r="L498" s="3">
        <v>64.458082669000007</v>
      </c>
      <c r="M498" s="3">
        <v>35792.954533932003</v>
      </c>
      <c r="N498" s="3">
        <v>42171.091608084003</v>
      </c>
      <c r="O498" s="3">
        <v>6.35298345E+16</v>
      </c>
      <c r="P498" s="3">
        <v>61.735545600000002</v>
      </c>
      <c r="Q498" s="3">
        <v>3.0741921090000002</v>
      </c>
      <c r="R498" s="3">
        <v>91.540352549000005</v>
      </c>
      <c r="S498" s="3">
        <v>-24881.804548249998</v>
      </c>
      <c r="T498" s="3">
        <v>-34045.909992770001</v>
      </c>
      <c r="U498" s="3">
        <v>415.25041170999998</v>
      </c>
      <c r="V498" s="3">
        <v>2.4815264570000002</v>
      </c>
      <c r="W498" s="3">
        <v>-1.8126860300000001</v>
      </c>
      <c r="X498" s="3">
        <v>-8.2782391999999996E-2</v>
      </c>
      <c r="Y498" s="3">
        <v>0</v>
      </c>
    </row>
    <row r="499" spans="9:25" x14ac:dyDescent="0.25">
      <c r="I499" s="3">
        <v>496</v>
      </c>
      <c r="J499" s="24">
        <v>41706.011111111111</v>
      </c>
      <c r="K499" s="3">
        <v>0.55800344000000002</v>
      </c>
      <c r="L499" s="3">
        <v>64.457921405999997</v>
      </c>
      <c r="M499" s="3">
        <v>35792.862344633999</v>
      </c>
      <c r="N499" s="3">
        <v>42170.999369448</v>
      </c>
      <c r="O499" s="3">
        <v>6.352983456E+16</v>
      </c>
      <c r="P499" s="3">
        <v>62.735545600000002</v>
      </c>
      <c r="Q499" s="3">
        <v>3.0741988259999999</v>
      </c>
      <c r="R499" s="3">
        <v>91.542831899000007</v>
      </c>
      <c r="S499" s="3">
        <v>-24732.677360320002</v>
      </c>
      <c r="T499" s="3">
        <v>-34154.343597599996</v>
      </c>
      <c r="U499" s="3">
        <v>410.28093328</v>
      </c>
      <c r="V499" s="3">
        <v>2.4894375370000001</v>
      </c>
      <c r="W499" s="3">
        <v>-1.801811429</v>
      </c>
      <c r="X499" s="3">
        <v>-8.2914093999999994E-2</v>
      </c>
      <c r="Y499" s="3">
        <v>0</v>
      </c>
    </row>
    <row r="500" spans="9:25" x14ac:dyDescent="0.25">
      <c r="I500" s="3">
        <v>497</v>
      </c>
      <c r="J500" s="24">
        <v>41706.011805555558</v>
      </c>
      <c r="K500" s="3">
        <v>0.55123500199999997</v>
      </c>
      <c r="L500" s="3">
        <v>64.457760832000005</v>
      </c>
      <c r="M500" s="3">
        <v>35792.770013428999</v>
      </c>
      <c r="N500" s="3">
        <v>42170.906989420997</v>
      </c>
      <c r="O500" s="3">
        <v>6.352983462E+16</v>
      </c>
      <c r="P500" s="3">
        <v>63.735545600000002</v>
      </c>
      <c r="Q500" s="3">
        <v>3.0742055530000001</v>
      </c>
      <c r="R500" s="3">
        <v>91.545288264000007</v>
      </c>
      <c r="S500" s="3">
        <v>-24583.076941039999</v>
      </c>
      <c r="T500" s="3">
        <v>-34262.123697559997</v>
      </c>
      <c r="U500" s="3">
        <v>405.30359679999998</v>
      </c>
      <c r="V500" s="3">
        <v>2.4973010360000001</v>
      </c>
      <c r="W500" s="3">
        <v>-1.7909022800000001</v>
      </c>
      <c r="X500" s="3">
        <v>-8.3044211000000007E-2</v>
      </c>
      <c r="Y500" s="3">
        <v>0</v>
      </c>
    </row>
    <row r="501" spans="9:25" x14ac:dyDescent="0.25">
      <c r="I501" s="3">
        <v>498</v>
      </c>
      <c r="J501" s="24">
        <v>41706.012499999997</v>
      </c>
      <c r="K501" s="3">
        <v>0.54445598500000003</v>
      </c>
      <c r="L501" s="3">
        <v>64.457600784999997</v>
      </c>
      <c r="M501" s="3">
        <v>35792.677542083002</v>
      </c>
      <c r="N501" s="3">
        <v>42170.814469773999</v>
      </c>
      <c r="O501" s="3">
        <v>6.352983468E+16</v>
      </c>
      <c r="P501" s="3">
        <v>64.735545599999995</v>
      </c>
      <c r="Q501" s="3">
        <v>3.0742122900000002</v>
      </c>
      <c r="R501" s="3">
        <v>91.547711484000004</v>
      </c>
      <c r="S501" s="3">
        <v>-24433.006149739998</v>
      </c>
      <c r="T501" s="3">
        <v>-34369.248226099997</v>
      </c>
      <c r="U501" s="3">
        <v>400.31849742999998</v>
      </c>
      <c r="V501" s="3">
        <v>2.5051168029999999</v>
      </c>
      <c r="W501" s="3">
        <v>-1.779958792</v>
      </c>
      <c r="X501" s="3">
        <v>-8.3172740999999994E-2</v>
      </c>
      <c r="Y501" s="3">
        <v>0</v>
      </c>
    </row>
    <row r="502" spans="9:25" x14ac:dyDescent="0.25">
      <c r="I502" s="3">
        <v>499</v>
      </c>
      <c r="J502" s="24">
        <v>41706.013194444444</v>
      </c>
      <c r="K502" s="3">
        <v>0.53766652000000004</v>
      </c>
      <c r="L502" s="3">
        <v>64.457441274000004</v>
      </c>
      <c r="M502" s="3">
        <v>35792.584932366997</v>
      </c>
      <c r="N502" s="3">
        <v>42170.721812281998</v>
      </c>
      <c r="O502" s="3">
        <v>6.352983474E+16</v>
      </c>
      <c r="P502" s="3">
        <v>65.735545599999995</v>
      </c>
      <c r="Q502" s="3">
        <v>3.0742190379999998</v>
      </c>
      <c r="R502" s="3">
        <v>91.550108518000002</v>
      </c>
      <c r="S502" s="3">
        <v>-24282.467854809998</v>
      </c>
      <c r="T502" s="3">
        <v>-34475.715129160002</v>
      </c>
      <c r="U502" s="3">
        <v>395.32573045999999</v>
      </c>
      <c r="V502" s="3">
        <v>2.5128846889999998</v>
      </c>
      <c r="W502" s="3">
        <v>-1.768981175</v>
      </c>
      <c r="X502" s="3">
        <v>-8.3299680000000001E-2</v>
      </c>
      <c r="Y502" s="3">
        <v>0</v>
      </c>
    </row>
    <row r="503" spans="9:25" x14ac:dyDescent="0.25">
      <c r="I503" s="3">
        <v>500</v>
      </c>
      <c r="J503" s="24">
        <v>41706.013888888891</v>
      </c>
      <c r="K503" s="3">
        <v>0.53086673399999995</v>
      </c>
      <c r="L503" s="3">
        <v>64.457282307</v>
      </c>
      <c r="M503" s="3">
        <v>35792.492186053001</v>
      </c>
      <c r="N503" s="3">
        <v>42170.629018719999</v>
      </c>
      <c r="O503" s="3">
        <v>6.35298348E+16</v>
      </c>
      <c r="P503" s="3">
        <v>66.735545599999995</v>
      </c>
      <c r="Q503" s="3">
        <v>3.0742257949999998</v>
      </c>
      <c r="R503" s="3">
        <v>91.552475064999996</v>
      </c>
      <c r="S503" s="3">
        <v>-24131.464933610001</v>
      </c>
      <c r="T503" s="3">
        <v>-34581.522365260003</v>
      </c>
      <c r="U503" s="3">
        <v>390.32539133</v>
      </c>
      <c r="V503" s="3">
        <v>2.5206045430000001</v>
      </c>
      <c r="W503" s="3">
        <v>-1.757969637</v>
      </c>
      <c r="X503" s="3">
        <v>-8.3425027999999998E-2</v>
      </c>
      <c r="Y503" s="3">
        <v>0</v>
      </c>
    </row>
    <row r="504" spans="9:25" x14ac:dyDescent="0.25">
      <c r="I504" s="3">
        <v>501</v>
      </c>
      <c r="J504" s="24">
        <v>41706.01458333333</v>
      </c>
      <c r="K504" s="3">
        <v>0.52405675900000004</v>
      </c>
      <c r="L504" s="3">
        <v>64.457123890000005</v>
      </c>
      <c r="M504" s="3">
        <v>35792.399304917999</v>
      </c>
      <c r="N504" s="3">
        <v>42170.536090868998</v>
      </c>
      <c r="O504" s="3">
        <v>6.352983486E+16</v>
      </c>
      <c r="P504" s="3">
        <v>67.735545599999995</v>
      </c>
      <c r="Q504" s="3">
        <v>3.0742325620000002</v>
      </c>
      <c r="R504" s="3">
        <v>91.554808988000005</v>
      </c>
      <c r="S504" s="3">
        <v>-23980.000272419999</v>
      </c>
      <c r="T504" s="3">
        <v>-34686.667905499999</v>
      </c>
      <c r="U504" s="3">
        <v>385.31757563999997</v>
      </c>
      <c r="V504" s="3">
        <v>2.5282762170000002</v>
      </c>
      <c r="W504" s="3">
        <v>-1.7469243880000001</v>
      </c>
      <c r="X504" s="3">
        <v>-8.3548780000000003E-2</v>
      </c>
      <c r="Y504" s="3">
        <v>0</v>
      </c>
    </row>
    <row r="505" spans="9:25" x14ac:dyDescent="0.25">
      <c r="I505" s="3">
        <v>502</v>
      </c>
      <c r="J505" s="24">
        <v>41706.015277777777</v>
      </c>
      <c r="K505" s="3">
        <v>0.51723672399999998</v>
      </c>
      <c r="L505" s="3">
        <v>64.456966034000004</v>
      </c>
      <c r="M505" s="3">
        <v>35792.306290738001</v>
      </c>
      <c r="N505" s="3">
        <v>42170.443030508002</v>
      </c>
      <c r="O505" s="3">
        <v>6.352983492E+16</v>
      </c>
      <c r="P505" s="3">
        <v>68.735545599999995</v>
      </c>
      <c r="Q505" s="3">
        <v>3.074239339</v>
      </c>
      <c r="R505" s="3">
        <v>91.557114583000001</v>
      </c>
      <c r="S505" s="3">
        <v>-23828.076766409999</v>
      </c>
      <c r="T505" s="3">
        <v>-34791.149733589999</v>
      </c>
      <c r="U505" s="3">
        <v>380.3023791</v>
      </c>
      <c r="V505" s="3">
        <v>2.5358995649999998</v>
      </c>
      <c r="W505" s="3">
        <v>-1.73584564</v>
      </c>
      <c r="X505" s="3">
        <v>-8.3670936000000001E-2</v>
      </c>
      <c r="Y505" s="3">
        <v>0</v>
      </c>
    </row>
    <row r="506" spans="9:25" x14ac:dyDescent="0.25">
      <c r="I506" s="3">
        <v>503</v>
      </c>
      <c r="J506" s="24">
        <v>41706.015972222223</v>
      </c>
      <c r="K506" s="3">
        <v>0.51040675999999996</v>
      </c>
      <c r="L506" s="3">
        <v>64.456808744</v>
      </c>
      <c r="M506" s="3">
        <v>35792.213145294001</v>
      </c>
      <c r="N506" s="3">
        <v>42170.349839422001</v>
      </c>
      <c r="O506" s="3">
        <v>6.352983498E+16</v>
      </c>
      <c r="P506" s="3">
        <v>69.735545599999995</v>
      </c>
      <c r="Q506" s="3">
        <v>3.0742461259999998</v>
      </c>
      <c r="R506" s="3">
        <v>91.559390538000002</v>
      </c>
      <c r="S506" s="3">
        <v>-23675.697319520001</v>
      </c>
      <c r="T506" s="3">
        <v>-34894.965845929997</v>
      </c>
      <c r="U506" s="3">
        <v>375.27989760999998</v>
      </c>
      <c r="V506" s="3">
        <v>2.5434744399999998</v>
      </c>
      <c r="W506" s="3">
        <v>-1.724733603</v>
      </c>
      <c r="X506" s="3">
        <v>-8.3791491999999995E-2</v>
      </c>
      <c r="Y506" s="3">
        <v>0</v>
      </c>
    </row>
    <row r="507" spans="9:25" x14ac:dyDescent="0.25">
      <c r="I507" s="3">
        <v>504</v>
      </c>
      <c r="J507" s="24">
        <v>41706.01666666667</v>
      </c>
      <c r="K507" s="3">
        <v>0.50356699699999996</v>
      </c>
      <c r="L507" s="3">
        <v>64.456652028999997</v>
      </c>
      <c r="M507" s="3">
        <v>35792.119870369999</v>
      </c>
      <c r="N507" s="3">
        <v>42170.256519399001</v>
      </c>
      <c r="O507" s="3">
        <v>6.352983504E+16</v>
      </c>
      <c r="P507" s="3">
        <v>70.735545599999995</v>
      </c>
      <c r="Q507" s="3">
        <v>3.0742529219999999</v>
      </c>
      <c r="R507" s="3">
        <v>91.561633627000006</v>
      </c>
      <c r="S507" s="3">
        <v>-23522.8648445</v>
      </c>
      <c r="T507" s="3">
        <v>-34998.114251619998</v>
      </c>
      <c r="U507" s="3">
        <v>370.25022717000002</v>
      </c>
      <c r="V507" s="3">
        <v>2.551000696</v>
      </c>
      <c r="W507" s="3">
        <v>-1.7135884910000001</v>
      </c>
      <c r="X507" s="3">
        <v>-8.3910446E-2</v>
      </c>
      <c r="Y507" s="3">
        <v>0</v>
      </c>
    </row>
    <row r="508" spans="9:25" x14ac:dyDescent="0.25">
      <c r="I508" s="3">
        <v>505</v>
      </c>
      <c r="J508" s="24">
        <v>41706.017361111109</v>
      </c>
      <c r="K508" s="3">
        <v>0.49671756500000003</v>
      </c>
      <c r="L508" s="3">
        <v>64.456495896999996</v>
      </c>
      <c r="M508" s="3">
        <v>35792.026467750002</v>
      </c>
      <c r="N508" s="3">
        <v>42170.163072224997</v>
      </c>
      <c r="O508" s="3">
        <v>6.35298351E+16</v>
      </c>
      <c r="P508" s="3">
        <v>71.735545599999995</v>
      </c>
      <c r="Q508" s="3">
        <v>3.0742597279999999</v>
      </c>
      <c r="R508" s="3">
        <v>91.563854149999997</v>
      </c>
      <c r="S508" s="3">
        <v>-23369.582262759999</v>
      </c>
      <c r="T508" s="3">
        <v>-35100.592972500002</v>
      </c>
      <c r="U508" s="3">
        <v>365.21346394</v>
      </c>
      <c r="V508" s="3">
        <v>2.5584781890000001</v>
      </c>
      <c r="W508" s="3">
        <v>-1.702410515</v>
      </c>
      <c r="X508" s="3">
        <v>-8.4027796000000002E-2</v>
      </c>
      <c r="Y508" s="3">
        <v>0</v>
      </c>
    </row>
    <row r="509" spans="9:25" x14ac:dyDescent="0.25">
      <c r="I509" s="3">
        <v>506</v>
      </c>
      <c r="J509" s="24">
        <v>41706.018055555556</v>
      </c>
      <c r="K509" s="3">
        <v>0.48985859500000001</v>
      </c>
      <c r="L509" s="3">
        <v>64.456340355999998</v>
      </c>
      <c r="M509" s="3">
        <v>35791.932939222002</v>
      </c>
      <c r="N509" s="3">
        <v>42170.069499693003</v>
      </c>
      <c r="O509" s="3">
        <v>6.352983516E+16</v>
      </c>
      <c r="P509" s="3">
        <v>72.735545599999995</v>
      </c>
      <c r="Q509" s="3">
        <v>3.0742665429999998</v>
      </c>
      <c r="R509" s="3">
        <v>91.566041232000003</v>
      </c>
      <c r="S509" s="3">
        <v>-23215.852504390001</v>
      </c>
      <c r="T509" s="3">
        <v>-35202.400043180001</v>
      </c>
      <c r="U509" s="3">
        <v>360.16970421000002</v>
      </c>
      <c r="V509" s="3">
        <v>2.5659067740000001</v>
      </c>
      <c r="W509" s="3">
        <v>-1.691199889</v>
      </c>
      <c r="X509" s="3">
        <v>-8.4143540000000003E-2</v>
      </c>
      <c r="Y509" s="3">
        <v>0</v>
      </c>
    </row>
    <row r="510" spans="9:25" x14ac:dyDescent="0.25">
      <c r="I510" s="3">
        <v>507</v>
      </c>
      <c r="J510" s="24">
        <v>41706.018750000003</v>
      </c>
      <c r="K510" s="3">
        <v>0.48299021800000003</v>
      </c>
      <c r="L510" s="3">
        <v>64.456185413</v>
      </c>
      <c r="M510" s="3">
        <v>35791.839286577</v>
      </c>
      <c r="N510" s="3">
        <v>42169.975803597001</v>
      </c>
      <c r="O510" s="3">
        <v>6.352983522E+16</v>
      </c>
      <c r="P510" s="3">
        <v>73.735545599999995</v>
      </c>
      <c r="Q510" s="3">
        <v>3.0742733659999999</v>
      </c>
      <c r="R510" s="3">
        <v>91.568197306000002</v>
      </c>
      <c r="S510" s="3">
        <v>-23061.678508050001</v>
      </c>
      <c r="T510" s="3">
        <v>-35303.533511119997</v>
      </c>
      <c r="U510" s="3">
        <v>355.11904441000001</v>
      </c>
      <c r="V510" s="3">
        <v>2.5732863099999999</v>
      </c>
      <c r="W510" s="3">
        <v>-1.679956827</v>
      </c>
      <c r="X510" s="3">
        <v>-8.4257675000000004E-2</v>
      </c>
      <c r="Y510" s="3">
        <v>0</v>
      </c>
    </row>
    <row r="511" spans="9:25" x14ac:dyDescent="0.25">
      <c r="I511" s="3">
        <v>508</v>
      </c>
      <c r="J511" s="24">
        <v>41706.019444444442</v>
      </c>
      <c r="K511" s="3">
        <v>0.47611256600000001</v>
      </c>
      <c r="L511" s="3">
        <v>64.456031077000006</v>
      </c>
      <c r="M511" s="3">
        <v>35791.745511608002</v>
      </c>
      <c r="N511" s="3">
        <v>42169.881985731998</v>
      </c>
      <c r="O511" s="3">
        <v>6.352983528E+16</v>
      </c>
      <c r="P511" s="3">
        <v>74.735545599999995</v>
      </c>
      <c r="Q511" s="3">
        <v>3.0742801989999999</v>
      </c>
      <c r="R511" s="3">
        <v>91.570323711</v>
      </c>
      <c r="S511" s="3">
        <v>-22907.063220939999</v>
      </c>
      <c r="T511" s="3">
        <v>-35403.991436600001</v>
      </c>
      <c r="U511" s="3">
        <v>350.06158110000001</v>
      </c>
      <c r="V511" s="3">
        <v>2.580616655</v>
      </c>
      <c r="W511" s="3">
        <v>-1.668681544</v>
      </c>
      <c r="X511" s="3">
        <v>-8.4370199000000007E-2</v>
      </c>
      <c r="Y511" s="3">
        <v>0</v>
      </c>
    </row>
    <row r="512" spans="9:25" x14ac:dyDescent="0.25">
      <c r="I512" s="3">
        <v>509</v>
      </c>
      <c r="J512" s="24">
        <v>41706.020138888889</v>
      </c>
      <c r="K512" s="3">
        <v>0.46922576900000001</v>
      </c>
      <c r="L512" s="3">
        <v>64.455877356000002</v>
      </c>
      <c r="M512" s="3">
        <v>35791.651616108</v>
      </c>
      <c r="N512" s="3">
        <v>42169.788047896996</v>
      </c>
      <c r="O512" s="3">
        <v>6.352983534E+16</v>
      </c>
      <c r="P512" s="3">
        <v>75.735545599999995</v>
      </c>
      <c r="Q512" s="3">
        <v>3.0742870409999998</v>
      </c>
      <c r="R512" s="3">
        <v>91.572416446000005</v>
      </c>
      <c r="S512" s="3">
        <v>-22752.009598749999</v>
      </c>
      <c r="T512" s="3">
        <v>-35503.771892839999</v>
      </c>
      <c r="U512" s="3">
        <v>344.99741097999998</v>
      </c>
      <c r="V512" s="3">
        <v>2.587897667</v>
      </c>
      <c r="W512" s="3">
        <v>-1.657374254</v>
      </c>
      <c r="X512" s="3">
        <v>-8.4481109999999998E-2</v>
      </c>
      <c r="Y512" s="3">
        <v>0</v>
      </c>
    </row>
    <row r="513" spans="9:25" x14ac:dyDescent="0.25">
      <c r="I513" s="3">
        <v>510</v>
      </c>
      <c r="J513" s="24">
        <v>41706.020833333336</v>
      </c>
      <c r="K513" s="3">
        <v>0.46232995900000001</v>
      </c>
      <c r="L513" s="3">
        <v>64.455724090000004</v>
      </c>
      <c r="M513" s="3">
        <v>35791.557601875997</v>
      </c>
      <c r="N513" s="3">
        <v>42169.693991892003</v>
      </c>
      <c r="O513" s="3">
        <v>6.35298354E+16</v>
      </c>
      <c r="P513" s="3">
        <v>76.735545599999995</v>
      </c>
      <c r="Q513" s="3">
        <v>3.0742938909999999</v>
      </c>
      <c r="R513" s="3">
        <v>91.574484698999996</v>
      </c>
      <c r="S513" s="3">
        <v>-22596.520605580001</v>
      </c>
      <c r="T513" s="3">
        <v>-35602.872965950002</v>
      </c>
      <c r="U513" s="3">
        <v>339.92663084999998</v>
      </c>
      <c r="V513" s="3">
        <v>2.5951292069999998</v>
      </c>
      <c r="W513" s="3">
        <v>-1.6460351740000001</v>
      </c>
      <c r="X513" s="3">
        <v>-8.4590406000000007E-2</v>
      </c>
      <c r="Y513" s="3">
        <v>0</v>
      </c>
    </row>
    <row r="514" spans="9:25" x14ac:dyDescent="0.25">
      <c r="I514" s="3">
        <v>511</v>
      </c>
      <c r="J514" s="24">
        <v>41706.021527777775</v>
      </c>
      <c r="K514" s="3">
        <v>0.45542526700000002</v>
      </c>
      <c r="L514" s="3">
        <v>64.455571621999994</v>
      </c>
      <c r="M514" s="3">
        <v>35791.463470711999</v>
      </c>
      <c r="N514" s="3">
        <v>42169.599819518997</v>
      </c>
      <c r="O514" s="3">
        <v>6.352983546E+16</v>
      </c>
      <c r="P514" s="3">
        <v>77.735545599999995</v>
      </c>
      <c r="Q514" s="3">
        <v>3.0743007499999999</v>
      </c>
      <c r="R514" s="3">
        <v>91.576520919000004</v>
      </c>
      <c r="S514" s="3">
        <v>-22440.599213910002</v>
      </c>
      <c r="T514" s="3">
        <v>-35701.292755030001</v>
      </c>
      <c r="U514" s="3">
        <v>334.84933768000002</v>
      </c>
      <c r="V514" s="3">
        <v>2.6023111349999999</v>
      </c>
      <c r="W514" s="3">
        <v>-1.6346645200000001</v>
      </c>
      <c r="X514" s="3">
        <v>-8.4698085000000006E-2</v>
      </c>
      <c r="Y514" s="3">
        <v>0</v>
      </c>
    </row>
    <row r="515" spans="9:25" x14ac:dyDescent="0.25">
      <c r="I515" s="3">
        <v>512</v>
      </c>
      <c r="J515" s="24">
        <v>41706.022222222222</v>
      </c>
      <c r="K515" s="3">
        <v>0.448511826</v>
      </c>
      <c r="L515" s="3">
        <v>64.455419793000004</v>
      </c>
      <c r="M515" s="3">
        <v>35791.369224415997</v>
      </c>
      <c r="N515" s="3">
        <v>42169.505532584997</v>
      </c>
      <c r="O515" s="3">
        <v>6.352983552E+16</v>
      </c>
      <c r="P515" s="3">
        <v>78.735545599999995</v>
      </c>
      <c r="Q515" s="3">
        <v>3.0743076180000002</v>
      </c>
      <c r="R515" s="3">
        <v>91.578526573000005</v>
      </c>
      <c r="S515" s="3">
        <v>-22284.24840452</v>
      </c>
      <c r="T515" s="3">
        <v>-35799.029372190002</v>
      </c>
      <c r="U515" s="3">
        <v>329.76562854000002</v>
      </c>
      <c r="V515" s="3">
        <v>2.609443314</v>
      </c>
      <c r="W515" s="3">
        <v>-1.62326251</v>
      </c>
      <c r="X515" s="3">
        <v>-8.4804143999999998E-2</v>
      </c>
      <c r="Y515" s="3">
        <v>0</v>
      </c>
    </row>
    <row r="516" spans="9:25" x14ac:dyDescent="0.25">
      <c r="I516" s="3">
        <v>513</v>
      </c>
      <c r="J516" s="24">
        <v>41706.022916666669</v>
      </c>
      <c r="K516" s="3">
        <v>0.44158976799999999</v>
      </c>
      <c r="L516" s="3">
        <v>64.455268610999994</v>
      </c>
      <c r="M516" s="3">
        <v>35791.274864792998</v>
      </c>
      <c r="N516" s="3">
        <v>42169.411132895002</v>
      </c>
      <c r="O516" s="3">
        <v>6.352983558E+16</v>
      </c>
      <c r="P516" s="3">
        <v>79.735545599999995</v>
      </c>
      <c r="Q516" s="3">
        <v>3.0743144930000001</v>
      </c>
      <c r="R516" s="3">
        <v>91.580499649000004</v>
      </c>
      <c r="S516" s="3">
        <v>-22127.471166449999</v>
      </c>
      <c r="T516" s="3">
        <v>-35896.080942560002</v>
      </c>
      <c r="U516" s="3">
        <v>324.67560063000002</v>
      </c>
      <c r="V516" s="3">
        <v>2.6165256069999998</v>
      </c>
      <c r="W516" s="3">
        <v>-1.61182936</v>
      </c>
      <c r="X516" s="3">
        <v>-8.4908581999999996E-2</v>
      </c>
      <c r="Y516" s="3">
        <v>0</v>
      </c>
    </row>
    <row r="517" spans="9:25" x14ac:dyDescent="0.25">
      <c r="I517" s="3">
        <v>514</v>
      </c>
      <c r="J517" s="24">
        <v>41706.023611111108</v>
      </c>
      <c r="K517" s="3">
        <v>0.43465922400000001</v>
      </c>
      <c r="L517" s="3">
        <v>64.455118084000006</v>
      </c>
      <c r="M517" s="3">
        <v>35791.180393649003</v>
      </c>
      <c r="N517" s="3">
        <v>42169.316622259001</v>
      </c>
      <c r="O517" s="3">
        <v>6.352983564E+16</v>
      </c>
      <c r="P517" s="3">
        <v>80.735545599999995</v>
      </c>
      <c r="Q517" s="3">
        <v>3.074321377</v>
      </c>
      <c r="R517" s="3">
        <v>91.582449963000002</v>
      </c>
      <c r="S517" s="3">
        <v>-21970.270496929999</v>
      </c>
      <c r="T517" s="3">
        <v>-35992.445604380002</v>
      </c>
      <c r="U517" s="3">
        <v>319.57935127000002</v>
      </c>
      <c r="V517" s="3">
        <v>2.6235578770000001</v>
      </c>
      <c r="W517" s="3">
        <v>-1.600365289</v>
      </c>
      <c r="X517" s="3">
        <v>-8.5011397000000002E-2</v>
      </c>
      <c r="Y517" s="3">
        <v>0</v>
      </c>
    </row>
    <row r="518" spans="9:25" x14ac:dyDescent="0.25">
      <c r="I518" s="3">
        <v>515</v>
      </c>
      <c r="J518" s="24">
        <v>41706.024305555555</v>
      </c>
      <c r="K518" s="3">
        <v>0.42772032700000001</v>
      </c>
      <c r="L518" s="3">
        <v>64.454968218999994</v>
      </c>
      <c r="M518" s="3">
        <v>35791.085812791003</v>
      </c>
      <c r="N518" s="3">
        <v>42169.222002488998</v>
      </c>
      <c r="O518" s="3">
        <v>6.35298357E+16</v>
      </c>
      <c r="P518" s="3">
        <v>81.735545599999995</v>
      </c>
      <c r="Q518" s="3">
        <v>3.074328269</v>
      </c>
      <c r="R518" s="3">
        <v>91.584364033</v>
      </c>
      <c r="S518" s="3">
        <v>-21812.649401340001</v>
      </c>
      <c r="T518" s="3">
        <v>-36088.121508980003</v>
      </c>
      <c r="U518" s="3">
        <v>314.47697790000001</v>
      </c>
      <c r="V518" s="3">
        <v>2.6305399899999999</v>
      </c>
      <c r="W518" s="3">
        <v>-1.5888705160000001</v>
      </c>
      <c r="X518" s="3">
        <v>-8.5112586000000004E-2</v>
      </c>
      <c r="Y518" s="3">
        <v>0</v>
      </c>
    </row>
    <row r="519" spans="9:25" x14ac:dyDescent="0.25">
      <c r="I519" s="3">
        <v>516</v>
      </c>
      <c r="J519" s="24">
        <v>41706.025000000001</v>
      </c>
      <c r="K519" s="3">
        <v>0.42077321000000001</v>
      </c>
      <c r="L519" s="3">
        <v>64.454819025999996</v>
      </c>
      <c r="M519" s="3">
        <v>35790.991124032</v>
      </c>
      <c r="N519" s="3">
        <v>42169.127275396997</v>
      </c>
      <c r="O519" s="3">
        <v>6.352983576E+16</v>
      </c>
      <c r="P519" s="3">
        <v>82.735545599999995</v>
      </c>
      <c r="Q519" s="3">
        <v>3.0743351689999998</v>
      </c>
      <c r="R519" s="3">
        <v>91.586252325000004</v>
      </c>
      <c r="S519" s="3">
        <v>-21654.61089313</v>
      </c>
      <c r="T519" s="3">
        <v>-36183.106820840003</v>
      </c>
      <c r="U519" s="3">
        <v>309.36857809000003</v>
      </c>
      <c r="V519" s="3">
        <v>2.6374718100000001</v>
      </c>
      <c r="W519" s="3">
        <v>-1.5773452610000001</v>
      </c>
      <c r="X519" s="3">
        <v>-8.5212148000000001E-2</v>
      </c>
      <c r="Y519" s="3">
        <v>0</v>
      </c>
    </row>
    <row r="520" spans="9:25" x14ac:dyDescent="0.25">
      <c r="I520" s="3">
        <v>517</v>
      </c>
      <c r="J520" s="24">
        <v>41706.025694444441</v>
      </c>
      <c r="K520" s="3">
        <v>0.41381800400000002</v>
      </c>
      <c r="L520" s="3">
        <v>64.454670512000007</v>
      </c>
      <c r="M520" s="3">
        <v>35790.896329181996</v>
      </c>
      <c r="N520" s="3">
        <v>42169.032442798998</v>
      </c>
      <c r="O520" s="3">
        <v>6.352983582E+16</v>
      </c>
      <c r="P520" s="3">
        <v>83.735545599999995</v>
      </c>
      <c r="Q520" s="3">
        <v>3.0743420769999998</v>
      </c>
      <c r="R520" s="3">
        <v>91.588102875999994</v>
      </c>
      <c r="S520" s="3">
        <v>-21496.157993789999</v>
      </c>
      <c r="T520" s="3">
        <v>-36277.399717649998</v>
      </c>
      <c r="U520" s="3">
        <v>304.25424951000002</v>
      </c>
      <c r="V520" s="3">
        <v>2.6443532049999998</v>
      </c>
      <c r="W520" s="3">
        <v>-1.5657897439999999</v>
      </c>
      <c r="X520" s="3">
        <v>-8.5310079999999996E-2</v>
      </c>
      <c r="Y520" s="3">
        <v>0</v>
      </c>
    </row>
    <row r="521" spans="9:25" x14ac:dyDescent="0.25">
      <c r="I521" s="3">
        <v>518</v>
      </c>
      <c r="J521" s="24">
        <v>41706.026388888888</v>
      </c>
      <c r="K521" s="3">
        <v>0.40685484399999999</v>
      </c>
      <c r="L521" s="3">
        <v>64.454522517000001</v>
      </c>
      <c r="M521" s="3">
        <v>35790.801430056003</v>
      </c>
      <c r="N521" s="3">
        <v>42168.937506513001</v>
      </c>
      <c r="O521" s="3">
        <v>6.352983588E+16</v>
      </c>
      <c r="P521" s="3">
        <v>84.735545599999995</v>
      </c>
      <c r="Q521" s="3">
        <v>3.074348992</v>
      </c>
      <c r="R521" s="3">
        <v>91.589928994999994</v>
      </c>
      <c r="S521" s="3">
        <v>-21337.293732760001</v>
      </c>
      <c r="T521" s="3">
        <v>-36370.998390280001</v>
      </c>
      <c r="U521" s="3">
        <v>299.13408995999998</v>
      </c>
      <c r="V521" s="3">
        <v>2.6511840430000002</v>
      </c>
      <c r="W521" s="3">
        <v>-1.554204184</v>
      </c>
      <c r="X521" s="3">
        <v>-8.5406381000000003E-2</v>
      </c>
      <c r="Y521" s="3">
        <v>0</v>
      </c>
    </row>
    <row r="522" spans="9:25" x14ac:dyDescent="0.25">
      <c r="I522" s="3">
        <v>519</v>
      </c>
      <c r="J522" s="24">
        <v>41706.027083333334</v>
      </c>
      <c r="K522" s="3">
        <v>0.39988386100000001</v>
      </c>
      <c r="L522" s="3">
        <v>64.454375385000006</v>
      </c>
      <c r="M522" s="3">
        <v>35790.706428471</v>
      </c>
      <c r="N522" s="3">
        <v>42168.842468356001</v>
      </c>
      <c r="O522" s="3">
        <v>6.352983594E+16</v>
      </c>
      <c r="P522" s="3">
        <v>85.735545599999995</v>
      </c>
      <c r="Q522" s="3">
        <v>3.0743559149999999</v>
      </c>
      <c r="R522" s="3">
        <v>91.591721871000004</v>
      </c>
      <c r="S522" s="3">
        <v>-21178.02114741</v>
      </c>
      <c r="T522" s="3">
        <v>-36463.901042899997</v>
      </c>
      <c r="U522" s="3">
        <v>294.00819734999999</v>
      </c>
      <c r="V522" s="3">
        <v>2.6579641920000001</v>
      </c>
      <c r="W522" s="3">
        <v>-1.542588804</v>
      </c>
      <c r="X522" s="3">
        <v>-8.5501048999999996E-2</v>
      </c>
      <c r="Y522" s="3">
        <v>0</v>
      </c>
    </row>
    <row r="523" spans="9:25" x14ac:dyDescent="0.25">
      <c r="I523" s="3">
        <v>520</v>
      </c>
      <c r="J523" s="24">
        <v>41706.027777777781</v>
      </c>
      <c r="K523" s="3">
        <v>0.39290519000000002</v>
      </c>
      <c r="L523" s="3">
        <v>64.454228956999998</v>
      </c>
      <c r="M523" s="3">
        <v>35790.611326245002</v>
      </c>
      <c r="N523" s="3">
        <v>42168.747330152</v>
      </c>
      <c r="O523" s="3">
        <v>6.3529836E+16</v>
      </c>
      <c r="P523" s="3">
        <v>86.735545599999995</v>
      </c>
      <c r="Q523" s="3">
        <v>3.074362845</v>
      </c>
      <c r="R523" s="3">
        <v>91.593487909999993</v>
      </c>
      <c r="S523" s="3">
        <v>-21018.343282940001</v>
      </c>
      <c r="T523" s="3">
        <v>-36556.10589295</v>
      </c>
      <c r="U523" s="3">
        <v>288.87666968000002</v>
      </c>
      <c r="V523" s="3">
        <v>2.6646935209999998</v>
      </c>
      <c r="W523" s="3">
        <v>-1.530943825</v>
      </c>
      <c r="X523" s="3">
        <v>-8.5594082000000002E-2</v>
      </c>
      <c r="Y523" s="3">
        <v>0</v>
      </c>
    </row>
    <row r="524" spans="9:25" x14ac:dyDescent="0.25">
      <c r="I524" s="3">
        <v>521</v>
      </c>
      <c r="J524" s="24">
        <v>41706.02847222222</v>
      </c>
      <c r="K524" s="3">
        <v>0.38591896199999998</v>
      </c>
      <c r="L524" s="3">
        <v>64.454083241000006</v>
      </c>
      <c r="M524" s="3">
        <v>35790.516125198003</v>
      </c>
      <c r="N524" s="3">
        <v>42168.652093721998</v>
      </c>
      <c r="O524" s="3">
        <v>6.352983606E+16</v>
      </c>
      <c r="P524" s="3">
        <v>87.735545599999995</v>
      </c>
      <c r="Q524" s="3">
        <v>3.0743697829999999</v>
      </c>
      <c r="R524" s="3">
        <v>91.595217165999998</v>
      </c>
      <c r="S524" s="3">
        <v>-20858.263192350001</v>
      </c>
      <c r="T524" s="3">
        <v>-36647.61117117</v>
      </c>
      <c r="U524" s="3">
        <v>283.73960509</v>
      </c>
      <c r="V524" s="3">
        <v>2.6713719020000002</v>
      </c>
      <c r="W524" s="3">
        <v>-1.51926947</v>
      </c>
      <c r="X524" s="3">
        <v>-8.5685478999999995E-2</v>
      </c>
      <c r="Y524" s="3">
        <v>0</v>
      </c>
    </row>
    <row r="525" spans="9:25" x14ac:dyDescent="0.25">
      <c r="I525" s="3">
        <v>522</v>
      </c>
      <c r="J525" s="24">
        <v>41706.029166666667</v>
      </c>
      <c r="K525" s="3">
        <v>0.37892531299999999</v>
      </c>
      <c r="L525" s="3">
        <v>64.453938244</v>
      </c>
      <c r="M525" s="3">
        <v>35790.420827151996</v>
      </c>
      <c r="N525" s="3">
        <v>42168.556760890999</v>
      </c>
      <c r="O525" s="3">
        <v>6.352983612E+16</v>
      </c>
      <c r="P525" s="3">
        <v>88.735545599999995</v>
      </c>
      <c r="Q525" s="3">
        <v>3.0743767270000002</v>
      </c>
      <c r="R525" s="3">
        <v>91.596926010000004</v>
      </c>
      <c r="S525" s="3">
        <v>-20697.783936399999</v>
      </c>
      <c r="T525" s="3">
        <v>-36738.415121710001</v>
      </c>
      <c r="U525" s="3">
        <v>278.59710181000003</v>
      </c>
      <c r="V525" s="3">
        <v>2.677999206</v>
      </c>
      <c r="W525" s="3">
        <v>-1.5075659610000001</v>
      </c>
      <c r="X525" s="3">
        <v>-8.5775237000000004E-2</v>
      </c>
      <c r="Y525" s="3">
        <v>0</v>
      </c>
    </row>
    <row r="526" spans="9:25" x14ac:dyDescent="0.25">
      <c r="I526" s="3">
        <v>523</v>
      </c>
      <c r="J526" s="24">
        <v>41706.029861111114</v>
      </c>
      <c r="K526" s="3">
        <v>0.371924374</v>
      </c>
      <c r="L526" s="3">
        <v>64.453793976</v>
      </c>
      <c r="M526" s="3">
        <v>35790.325433931001</v>
      </c>
      <c r="N526" s="3">
        <v>42168.461333487001</v>
      </c>
      <c r="O526" s="3">
        <v>6.352983618E+16</v>
      </c>
      <c r="P526" s="3">
        <v>89.735545599999995</v>
      </c>
      <c r="Q526" s="3">
        <v>3.0743836789999999</v>
      </c>
      <c r="R526" s="3">
        <v>91.598597053999995</v>
      </c>
      <c r="S526" s="3">
        <v>-20536.908583500001</v>
      </c>
      <c r="T526" s="3">
        <v>-36828.516002080003</v>
      </c>
      <c r="U526" s="3">
        <v>273.44925819000002</v>
      </c>
      <c r="V526" s="3">
        <v>2.6845753050000001</v>
      </c>
      <c r="W526" s="3">
        <v>-1.4958335220000001</v>
      </c>
      <c r="X526" s="3">
        <v>-8.5863354000000003E-2</v>
      </c>
      <c r="Y526" s="3">
        <v>0</v>
      </c>
    </row>
    <row r="527" spans="9:25" x14ac:dyDescent="0.25">
      <c r="I527" s="3">
        <v>524</v>
      </c>
      <c r="J527" s="24">
        <v>41706.030555555553</v>
      </c>
      <c r="K527" s="3">
        <v>0.36491628100000001</v>
      </c>
      <c r="L527" s="3">
        <v>64.453650443000001</v>
      </c>
      <c r="M527" s="3">
        <v>35790.229947362001</v>
      </c>
      <c r="N527" s="3">
        <v>42168.365813336997</v>
      </c>
      <c r="O527" s="3">
        <v>6.352983624E+16</v>
      </c>
      <c r="P527" s="3">
        <v>90.735545599999995</v>
      </c>
      <c r="Q527" s="3">
        <v>3.0743906380000001</v>
      </c>
      <c r="R527" s="3">
        <v>91.600234557999997</v>
      </c>
      <c r="S527" s="3">
        <v>-20375.640209689998</v>
      </c>
      <c r="T527" s="3">
        <v>-36917.912083210002</v>
      </c>
      <c r="U527" s="3">
        <v>268.29617265000002</v>
      </c>
      <c r="V527" s="3">
        <v>2.6911000719999998</v>
      </c>
      <c r="W527" s="3">
        <v>-1.4840723769999999</v>
      </c>
      <c r="X527" s="3">
        <v>-8.5949830000000005E-2</v>
      </c>
      <c r="Y527" s="3">
        <v>0</v>
      </c>
    </row>
    <row r="528" spans="9:25" x14ac:dyDescent="0.25">
      <c r="I528" s="3">
        <v>525</v>
      </c>
      <c r="J528" s="24">
        <v>41706.03125</v>
      </c>
      <c r="K528" s="3">
        <v>0.35790116599999999</v>
      </c>
      <c r="L528" s="3">
        <v>64.453507654999996</v>
      </c>
      <c r="M528" s="3">
        <v>35790.134369271997</v>
      </c>
      <c r="N528" s="3">
        <v>42168.270202271997</v>
      </c>
      <c r="O528" s="3">
        <v>6.35298363E+16</v>
      </c>
      <c r="P528" s="3">
        <v>91.735545599999995</v>
      </c>
      <c r="Q528" s="3">
        <v>3.074397603</v>
      </c>
      <c r="R528" s="3">
        <v>91.601850479999996</v>
      </c>
      <c r="S528" s="3">
        <v>-20213.98189856</v>
      </c>
      <c r="T528" s="3">
        <v>-37006.601649509998</v>
      </c>
      <c r="U528" s="3">
        <v>263.13794375999998</v>
      </c>
      <c r="V528" s="3">
        <v>2.697573384</v>
      </c>
      <c r="W528" s="3">
        <v>-1.47228275</v>
      </c>
      <c r="X528" s="3">
        <v>-8.6034661999999998E-2</v>
      </c>
      <c r="Y528" s="3">
        <v>0</v>
      </c>
    </row>
    <row r="529" spans="9:25" x14ac:dyDescent="0.25">
      <c r="I529" s="3">
        <v>526</v>
      </c>
      <c r="J529" s="24">
        <v>41706.031944444447</v>
      </c>
      <c r="K529" s="3">
        <v>0.35087916299999999</v>
      </c>
      <c r="L529" s="3">
        <v>64.45336562</v>
      </c>
      <c r="M529" s="3">
        <v>35790.038701489</v>
      </c>
      <c r="N529" s="3">
        <v>42168.174502123999</v>
      </c>
      <c r="O529" s="3">
        <v>6.352983636E+16</v>
      </c>
      <c r="P529" s="3">
        <v>92.735545599999995</v>
      </c>
      <c r="Q529" s="3">
        <v>3.074404575</v>
      </c>
      <c r="R529" s="3">
        <v>91.603429875000003</v>
      </c>
      <c r="S529" s="3">
        <v>-20051.936741220001</v>
      </c>
      <c r="T529" s="3">
        <v>-37094.582998869999</v>
      </c>
      <c r="U529" s="3">
        <v>257.97467015000001</v>
      </c>
      <c r="V529" s="3">
        <v>2.703995114</v>
      </c>
      <c r="W529" s="3">
        <v>-1.4604648680000001</v>
      </c>
      <c r="X529" s="3">
        <v>-8.6117848999999996E-2</v>
      </c>
      <c r="Y529" s="3">
        <v>0</v>
      </c>
    </row>
    <row r="530" spans="9:25" x14ac:dyDescent="0.25">
      <c r="I530" s="3">
        <v>527</v>
      </c>
      <c r="J530" s="24">
        <v>41706.032638888886</v>
      </c>
      <c r="K530" s="3">
        <v>0.343850408</v>
      </c>
      <c r="L530" s="3">
        <v>64.453224344999995</v>
      </c>
      <c r="M530" s="3">
        <v>35789.942945845003</v>
      </c>
      <c r="N530" s="3">
        <v>42168.078714725998</v>
      </c>
      <c r="O530" s="3">
        <v>6.352983642E+16</v>
      </c>
      <c r="P530" s="3">
        <v>93.735545599999995</v>
      </c>
      <c r="Q530" s="3">
        <v>3.074411553</v>
      </c>
      <c r="R530" s="3">
        <v>91.604980776000005</v>
      </c>
      <c r="S530" s="3">
        <v>-19889.507836209999</v>
      </c>
      <c r="T530" s="3">
        <v>-37181.85444273</v>
      </c>
      <c r="U530" s="3">
        <v>252.80645056</v>
      </c>
      <c r="V530" s="3">
        <v>2.7103651389999999</v>
      </c>
      <c r="W530" s="3">
        <v>-1.4486189549999999</v>
      </c>
      <c r="X530" s="3">
        <v>-8.6199389000000001E-2</v>
      </c>
      <c r="Y530" s="3">
        <v>0</v>
      </c>
    </row>
    <row r="531" spans="9:25" x14ac:dyDescent="0.25">
      <c r="I531" s="3">
        <v>528</v>
      </c>
      <c r="J531" s="24">
        <v>41706.033333333333</v>
      </c>
      <c r="K531" s="3">
        <v>0.33681503400000001</v>
      </c>
      <c r="L531" s="3">
        <v>64.453083840000005</v>
      </c>
      <c r="M531" s="3">
        <v>35789.847104173998</v>
      </c>
      <c r="N531" s="3">
        <v>42167.982841912999</v>
      </c>
      <c r="O531" s="3">
        <v>6.352983648E+16</v>
      </c>
      <c r="P531" s="3">
        <v>94.735545599999995</v>
      </c>
      <c r="Q531" s="3">
        <v>3.0744185380000002</v>
      </c>
      <c r="R531" s="3">
        <v>91.606500069000006</v>
      </c>
      <c r="S531" s="3">
        <v>-19726.69828945</v>
      </c>
      <c r="T531" s="3">
        <v>-37268.414306049999</v>
      </c>
      <c r="U531" s="3">
        <v>247.63338383999999</v>
      </c>
      <c r="V531" s="3">
        <v>2.7166833370000001</v>
      </c>
      <c r="W531" s="3">
        <v>-1.4367452380000001</v>
      </c>
      <c r="X531" s="3">
        <v>-8.627928E-2</v>
      </c>
      <c r="Y531" s="3">
        <v>0</v>
      </c>
    </row>
    <row r="532" spans="9:25" x14ac:dyDescent="0.25">
      <c r="I532" s="3">
        <v>529</v>
      </c>
      <c r="J532" s="24">
        <v>41706.03402777778</v>
      </c>
      <c r="K532" s="3">
        <v>0.32977317499999997</v>
      </c>
      <c r="L532" s="3">
        <v>64.452944110999994</v>
      </c>
      <c r="M532" s="3">
        <v>35789.751178307997</v>
      </c>
      <c r="N532" s="3">
        <v>42167.886885521999</v>
      </c>
      <c r="O532" s="3">
        <v>6.352983654E+16</v>
      </c>
      <c r="P532" s="3">
        <v>95.735545599999995</v>
      </c>
      <c r="Q532" s="3">
        <v>3.0744255279999999</v>
      </c>
      <c r="R532" s="3">
        <v>91.607987069000004</v>
      </c>
      <c r="S532" s="3">
        <v>-19563.511214210001</v>
      </c>
      <c r="T532" s="3">
        <v>-37354.260927399999</v>
      </c>
      <c r="U532" s="3">
        <v>242.45556891000001</v>
      </c>
      <c r="V532" s="3">
        <v>2.7229495859999999</v>
      </c>
      <c r="W532" s="3">
        <v>-1.4248439429999999</v>
      </c>
      <c r="X532" s="3">
        <v>-8.6357522000000006E-2</v>
      </c>
      <c r="Y532" s="3">
        <v>0</v>
      </c>
    </row>
    <row r="533" spans="9:25" x14ac:dyDescent="0.25">
      <c r="I533" s="3">
        <v>530</v>
      </c>
      <c r="J533" s="24">
        <v>41706.034722222219</v>
      </c>
      <c r="K533" s="3">
        <v>0.322724966</v>
      </c>
      <c r="L533" s="3">
        <v>64.452805169000001</v>
      </c>
      <c r="M533" s="3">
        <v>35789.655170083999</v>
      </c>
      <c r="N533" s="3">
        <v>42167.790847390999</v>
      </c>
      <c r="O533" s="3">
        <v>6.35298366E+16</v>
      </c>
      <c r="P533" s="3">
        <v>96.735545599999995</v>
      </c>
      <c r="Q533" s="3">
        <v>3.0744325250000002</v>
      </c>
      <c r="R533" s="3">
        <v>91.609443951000003</v>
      </c>
      <c r="S533" s="3">
        <v>-19399.949730979999</v>
      </c>
      <c r="T533" s="3">
        <v>-37439.39265899</v>
      </c>
      <c r="U533" s="3">
        <v>237.27310481000001</v>
      </c>
      <c r="V533" s="3">
        <v>2.729163765</v>
      </c>
      <c r="W533" s="3">
        <v>-1.4129152979999999</v>
      </c>
      <c r="X533" s="3">
        <v>-8.6434111999999994E-2</v>
      </c>
      <c r="Y533" s="3">
        <v>0</v>
      </c>
    </row>
    <row r="534" spans="9:25" x14ac:dyDescent="0.25">
      <c r="I534" s="3">
        <v>531</v>
      </c>
      <c r="J534" s="24">
        <v>41706.035416666666</v>
      </c>
      <c r="K534" s="3">
        <v>0.31567054100000003</v>
      </c>
      <c r="L534" s="3">
        <v>64.452667020000007</v>
      </c>
      <c r="M534" s="3">
        <v>35789.559081339998</v>
      </c>
      <c r="N534" s="3">
        <v>42167.694729360002</v>
      </c>
      <c r="O534" s="3">
        <v>6.352983666E+16</v>
      </c>
      <c r="P534" s="3">
        <v>97.735545599999995</v>
      </c>
      <c r="Q534" s="3">
        <v>3.0744395280000001</v>
      </c>
      <c r="R534" s="3">
        <v>91.610869610999998</v>
      </c>
      <c r="S534" s="3">
        <v>-19236.016967510001</v>
      </c>
      <c r="T534" s="3">
        <v>-37523.807866659998</v>
      </c>
      <c r="U534" s="3">
        <v>232.08609064999999</v>
      </c>
      <c r="V534" s="3">
        <v>2.7353257549999999</v>
      </c>
      <c r="W534" s="3">
        <v>-1.400959531</v>
      </c>
      <c r="X534" s="3">
        <v>-8.6509049000000005E-2</v>
      </c>
      <c r="Y534" s="3">
        <v>0</v>
      </c>
    </row>
    <row r="535" spans="9:25" x14ac:dyDescent="0.25">
      <c r="I535" s="3">
        <v>532</v>
      </c>
      <c r="J535" s="24">
        <v>41706.036111111112</v>
      </c>
      <c r="K535" s="3">
        <v>0.30861003599999998</v>
      </c>
      <c r="L535" s="3">
        <v>64.452529673000001</v>
      </c>
      <c r="M535" s="3">
        <v>35789.462913914002</v>
      </c>
      <c r="N535" s="3">
        <v>42167.598533270997</v>
      </c>
      <c r="O535" s="3">
        <v>6.352983672E+16</v>
      </c>
      <c r="P535" s="3">
        <v>98.735545599999995</v>
      </c>
      <c r="Q535" s="3">
        <v>3.074446537</v>
      </c>
      <c r="R535" s="3">
        <v>91.612267598000003</v>
      </c>
      <c r="S535" s="3">
        <v>-19071.716058649999</v>
      </c>
      <c r="T535" s="3">
        <v>-37607.504929950002</v>
      </c>
      <c r="U535" s="3">
        <v>226.89462563999999</v>
      </c>
      <c r="V535" s="3">
        <v>2.7414354379999999</v>
      </c>
      <c r="W535" s="3">
        <v>-1.38897687</v>
      </c>
      <c r="X535" s="3">
        <v>-8.6582330999999998E-2</v>
      </c>
      <c r="Y535" s="3">
        <v>0</v>
      </c>
    </row>
    <row r="536" spans="9:25" x14ac:dyDescent="0.25">
      <c r="I536" s="3">
        <v>533</v>
      </c>
      <c r="J536" s="24">
        <v>41706.036805555559</v>
      </c>
      <c r="K536" s="3">
        <v>0.301543585</v>
      </c>
      <c r="L536" s="3">
        <v>64.452392966999994</v>
      </c>
      <c r="M536" s="3">
        <v>35789.366669647003</v>
      </c>
      <c r="N536" s="3">
        <v>42167.502260964997</v>
      </c>
      <c r="O536" s="3">
        <v>6.352983678E+16</v>
      </c>
      <c r="P536" s="3">
        <v>99.735545599999995</v>
      </c>
      <c r="Q536" s="3">
        <v>3.074453551</v>
      </c>
      <c r="R536" s="3">
        <v>91.613634071999996</v>
      </c>
      <c r="S536" s="3">
        <v>-18907.050146360001</v>
      </c>
      <c r="T536" s="3">
        <v>-37690.482242099999</v>
      </c>
      <c r="U536" s="3">
        <v>221.69880906</v>
      </c>
      <c r="V536" s="3">
        <v>2.747492695</v>
      </c>
      <c r="W536" s="3">
        <v>-1.376967544</v>
      </c>
      <c r="X536" s="3">
        <v>-8.6653957000000004E-2</v>
      </c>
      <c r="Y536" s="3">
        <v>0</v>
      </c>
    </row>
    <row r="537" spans="9:25" x14ac:dyDescent="0.25">
      <c r="I537" s="3">
        <v>534</v>
      </c>
      <c r="J537" s="24">
        <v>41706.037499999999</v>
      </c>
      <c r="K537" s="3">
        <v>0.29447132300000001</v>
      </c>
      <c r="L537" s="3">
        <v>64.452257248999999</v>
      </c>
      <c r="M537" s="3">
        <v>35789.270350382001</v>
      </c>
      <c r="N537" s="3">
        <v>42167.405914288</v>
      </c>
      <c r="O537" s="3">
        <v>6.352983684E+16</v>
      </c>
      <c r="P537" s="3">
        <v>100.73554559999999</v>
      </c>
      <c r="Q537" s="3">
        <v>3.0744605709999999</v>
      </c>
      <c r="R537" s="3">
        <v>91.614964725999997</v>
      </c>
      <c r="S537" s="3">
        <v>-18742.022379630002</v>
      </c>
      <c r="T537" s="3">
        <v>-37772.73821014</v>
      </c>
      <c r="U537" s="3">
        <v>216.49874029</v>
      </c>
      <c r="V537" s="3">
        <v>2.7534974110000001</v>
      </c>
      <c r="W537" s="3">
        <v>-1.3649317830000001</v>
      </c>
      <c r="X537" s="3">
        <v>-8.6723926000000007E-2</v>
      </c>
      <c r="Y537" s="3">
        <v>0</v>
      </c>
    </row>
    <row r="538" spans="9:25" x14ac:dyDescent="0.25">
      <c r="I538" s="3">
        <v>535</v>
      </c>
      <c r="J538" s="24">
        <v>41706.038194444445</v>
      </c>
      <c r="K538" s="3">
        <v>0.28739338599999997</v>
      </c>
      <c r="L538" s="3">
        <v>64.452122356999993</v>
      </c>
      <c r="M538" s="3">
        <v>35789.173957961</v>
      </c>
      <c r="N538" s="3">
        <v>42167.309495084999</v>
      </c>
      <c r="O538" s="3">
        <v>6.35298369E+16</v>
      </c>
      <c r="P538" s="3">
        <v>101.73554559999999</v>
      </c>
      <c r="Q538" s="3">
        <v>3.0744675959999999</v>
      </c>
      <c r="R538" s="3">
        <v>91.616274566000001</v>
      </c>
      <c r="S538" s="3">
        <v>-18576.635914409999</v>
      </c>
      <c r="T538" s="3">
        <v>-37854.27125482</v>
      </c>
      <c r="U538" s="3">
        <v>211.29451879000001</v>
      </c>
      <c r="V538" s="3">
        <v>2.7594494680000001</v>
      </c>
      <c r="W538" s="3">
        <v>-1.352869815</v>
      </c>
      <c r="X538" s="3">
        <v>-8.6792236999999994E-2</v>
      </c>
      <c r="Y538" s="3">
        <v>0</v>
      </c>
    </row>
    <row r="539" spans="9:25" x14ac:dyDescent="0.25">
      <c r="I539" s="3">
        <v>536</v>
      </c>
      <c r="J539" s="24">
        <v>41706.038888888892</v>
      </c>
      <c r="K539" s="3">
        <v>0.28030990700000002</v>
      </c>
      <c r="L539" s="3">
        <v>64.451988299999996</v>
      </c>
      <c r="M539" s="3">
        <v>35789.077494229001</v>
      </c>
      <c r="N539" s="3">
        <v>42167.213005202</v>
      </c>
      <c r="O539" s="3">
        <v>6.352983696E+16</v>
      </c>
      <c r="P539" s="3">
        <v>102.73554559999999</v>
      </c>
      <c r="Q539" s="3">
        <v>3.0744746260000002</v>
      </c>
      <c r="R539" s="3">
        <v>91.617544143000003</v>
      </c>
      <c r="S539" s="3">
        <v>-18410.89391354</v>
      </c>
      <c r="T539" s="3">
        <v>-37935.079810759999</v>
      </c>
      <c r="U539" s="3">
        <v>206.08624409999999</v>
      </c>
      <c r="V539" s="3">
        <v>2.7653487540000001</v>
      </c>
      <c r="W539" s="3">
        <v>-1.3407818730000001</v>
      </c>
      <c r="X539" s="3">
        <v>-8.6858886999999996E-2</v>
      </c>
      <c r="Y539" s="3">
        <v>0</v>
      </c>
    </row>
    <row r="540" spans="9:25" x14ac:dyDescent="0.25">
      <c r="I540" s="3">
        <v>537</v>
      </c>
      <c r="J540" s="24">
        <v>41706.039583333331</v>
      </c>
      <c r="K540" s="3">
        <v>0.27322102399999998</v>
      </c>
      <c r="L540" s="3">
        <v>64.451855086999998</v>
      </c>
      <c r="M540" s="3">
        <v>35788.980961032001</v>
      </c>
      <c r="N540" s="3">
        <v>42167.116446487998</v>
      </c>
      <c r="O540" s="3">
        <v>6.352983702E+16</v>
      </c>
      <c r="P540" s="3">
        <v>103.73554559999999</v>
      </c>
      <c r="Q540" s="3">
        <v>3.0744816620000002</v>
      </c>
      <c r="R540" s="3">
        <v>91.618787233000006</v>
      </c>
      <c r="S540" s="3">
        <v>-18244.799546729999</v>
      </c>
      <c r="T540" s="3">
        <v>-38015.162326379999</v>
      </c>
      <c r="U540" s="3">
        <v>200.87401585000001</v>
      </c>
      <c r="V540" s="3">
        <v>2.7711951539999999</v>
      </c>
      <c r="W540" s="3">
        <v>-1.328668186</v>
      </c>
      <c r="X540" s="3">
        <v>-8.6923875999999997E-2</v>
      </c>
      <c r="Y540" s="3">
        <v>0</v>
      </c>
    </row>
    <row r="541" spans="9:25" x14ac:dyDescent="0.25">
      <c r="I541" s="3">
        <v>538</v>
      </c>
      <c r="J541" s="24">
        <v>41706.040277777778</v>
      </c>
      <c r="K541" s="3">
        <v>0.26612687099999999</v>
      </c>
      <c r="L541" s="3">
        <v>64.451722724000007</v>
      </c>
      <c r="M541" s="3">
        <v>35788.884360219003</v>
      </c>
      <c r="N541" s="3">
        <v>42167.019820791997</v>
      </c>
      <c r="O541" s="3">
        <v>6.352983708E+16</v>
      </c>
      <c r="P541" s="3">
        <v>104.73554559999999</v>
      </c>
      <c r="Q541" s="3">
        <v>3.074488702</v>
      </c>
      <c r="R541" s="3">
        <v>91.620000869999998</v>
      </c>
      <c r="S541" s="3">
        <v>-18078.355990479999</v>
      </c>
      <c r="T541" s="3">
        <v>-38094.517264000002</v>
      </c>
      <c r="U541" s="3">
        <v>195.65793371999999</v>
      </c>
      <c r="V541" s="3">
        <v>2.776988555</v>
      </c>
      <c r="W541" s="3">
        <v>-1.3165289870000001</v>
      </c>
      <c r="X541" s="3">
        <v>-8.6987202E-2</v>
      </c>
      <c r="Y541" s="3">
        <v>0</v>
      </c>
    </row>
    <row r="542" spans="9:25" x14ac:dyDescent="0.25">
      <c r="I542" s="3">
        <v>539</v>
      </c>
      <c r="J542" s="24">
        <v>41706.040972222225</v>
      </c>
      <c r="K542" s="3">
        <v>0.25902758300000001</v>
      </c>
      <c r="L542" s="3">
        <v>64.451591222000005</v>
      </c>
      <c r="M542" s="3">
        <v>35788.787693637001</v>
      </c>
      <c r="N542" s="3">
        <v>42166.923129966002</v>
      </c>
      <c r="O542" s="3">
        <v>6.352983714E+16</v>
      </c>
      <c r="P542" s="3">
        <v>105.73554559999999</v>
      </c>
      <c r="Q542" s="3">
        <v>3.0744957479999999</v>
      </c>
      <c r="R542" s="3">
        <v>91.621181225000001</v>
      </c>
      <c r="S542" s="3">
        <v>-17911.56642798</v>
      </c>
      <c r="T542" s="3">
        <v>-38173.143099809997</v>
      </c>
      <c r="U542" s="3">
        <v>190.43809748000001</v>
      </c>
      <c r="V542" s="3">
        <v>2.782728847</v>
      </c>
      <c r="W542" s="3">
        <v>-1.304364506</v>
      </c>
      <c r="X542" s="3">
        <v>-8.7048865000000003E-2</v>
      </c>
      <c r="Y542" s="3">
        <v>0</v>
      </c>
    </row>
    <row r="543" spans="9:25" x14ac:dyDescent="0.25">
      <c r="I543" s="3">
        <v>540</v>
      </c>
      <c r="J543" s="24">
        <v>41706.041666666664</v>
      </c>
      <c r="K543" s="3">
        <v>0.25192329699999999</v>
      </c>
      <c r="L543" s="3">
        <v>64.451460587</v>
      </c>
      <c r="M543" s="3">
        <v>35788.690963137</v>
      </c>
      <c r="N543" s="3">
        <v>42166.826375860001</v>
      </c>
      <c r="O543" s="3">
        <v>6.35298372E+16</v>
      </c>
      <c r="P543" s="3">
        <v>106.73554559999999</v>
      </c>
      <c r="Q543" s="3">
        <v>3.0745027980000001</v>
      </c>
      <c r="R543" s="3">
        <v>91.622324852000006</v>
      </c>
      <c r="S543" s="3">
        <v>-17744.434049119998</v>
      </c>
      <c r="T543" s="3">
        <v>-38251.038323950001</v>
      </c>
      <c r="U543" s="3">
        <v>185.21460698999999</v>
      </c>
      <c r="V543" s="3">
        <v>2.7884159180000001</v>
      </c>
      <c r="W543" s="3">
        <v>-1.2921749769999999</v>
      </c>
      <c r="X543" s="3">
        <v>-8.7108862999999995E-2</v>
      </c>
      <c r="Y543" s="3">
        <v>0</v>
      </c>
    </row>
    <row r="544" spans="9:25" x14ac:dyDescent="0.25">
      <c r="I544" s="3">
        <v>541</v>
      </c>
      <c r="J544" s="24">
        <v>41706.042361111111</v>
      </c>
      <c r="K544" s="3">
        <v>0.24481414700000001</v>
      </c>
      <c r="L544" s="3">
        <v>64.451330659999996</v>
      </c>
      <c r="M544" s="3">
        <v>35788.594170568998</v>
      </c>
      <c r="N544" s="3">
        <v>42166.729560328</v>
      </c>
      <c r="O544" s="3">
        <v>6.352983726E+16</v>
      </c>
      <c r="P544" s="3">
        <v>107.73554559999999</v>
      </c>
      <c r="Q544" s="3">
        <v>3.0745098529999999</v>
      </c>
      <c r="R544" s="3">
        <v>91.623443804999994</v>
      </c>
      <c r="S544" s="3">
        <v>-17576.96205038</v>
      </c>
      <c r="T544" s="3">
        <v>-38328.201440520003</v>
      </c>
      <c r="U544" s="3">
        <v>179.98756215</v>
      </c>
      <c r="V544" s="3">
        <v>2.794049658</v>
      </c>
      <c r="W544" s="3">
        <v>-1.279960633</v>
      </c>
      <c r="X544" s="3">
        <v>-8.7167194000000003E-2</v>
      </c>
      <c r="Y544" s="3">
        <v>0</v>
      </c>
    </row>
    <row r="545" spans="9:25" x14ac:dyDescent="0.25">
      <c r="I545" s="3">
        <v>542</v>
      </c>
      <c r="J545" s="24">
        <v>41706.043055555558</v>
      </c>
      <c r="K545" s="3">
        <v>0.23770027099999999</v>
      </c>
      <c r="L545" s="3">
        <v>64.451201785999999</v>
      </c>
      <c r="M545" s="3">
        <v>35788.497317786998</v>
      </c>
      <c r="N545" s="3">
        <v>42166.632685222998</v>
      </c>
      <c r="O545" s="3">
        <v>6.352983732E+16</v>
      </c>
      <c r="P545" s="3">
        <v>108.73554559999999</v>
      </c>
      <c r="Q545" s="3">
        <v>3.074516912</v>
      </c>
      <c r="R545" s="3">
        <v>91.624531504999993</v>
      </c>
      <c r="S545" s="3">
        <v>-17409.153634779999</v>
      </c>
      <c r="T545" s="3">
        <v>-38404.630967600002</v>
      </c>
      <c r="U545" s="3">
        <v>174.75706296000001</v>
      </c>
      <c r="V545" s="3">
        <v>2.7996299609999999</v>
      </c>
      <c r="W545" s="3">
        <v>-1.2677217059999999</v>
      </c>
      <c r="X545" s="3">
        <v>-8.7223858000000001E-2</v>
      </c>
      <c r="Y545" s="3">
        <v>0</v>
      </c>
    </row>
    <row r="546" spans="9:25" x14ac:dyDescent="0.25">
      <c r="I546" s="3">
        <v>543</v>
      </c>
      <c r="J546" s="24">
        <v>41706.043749999997</v>
      </c>
      <c r="K546" s="3">
        <v>0.230581804</v>
      </c>
      <c r="L546" s="3">
        <v>64.451073804999993</v>
      </c>
      <c r="M546" s="3">
        <v>35788.400406644003</v>
      </c>
      <c r="N546" s="3">
        <v>42166.535752402997</v>
      </c>
      <c r="O546" s="3">
        <v>6.352983738E+16</v>
      </c>
      <c r="P546" s="3">
        <v>109.73554559999999</v>
      </c>
      <c r="Q546" s="3">
        <v>3.074523975</v>
      </c>
      <c r="R546" s="3">
        <v>91.625586444000007</v>
      </c>
      <c r="S546" s="3">
        <v>-17241.01201183</v>
      </c>
      <c r="T546" s="3">
        <v>-38480.325437289997</v>
      </c>
      <c r="U546" s="3">
        <v>169.52320947000001</v>
      </c>
      <c r="V546" s="3">
        <v>2.805156717</v>
      </c>
      <c r="W546" s="3">
        <v>-1.25545843</v>
      </c>
      <c r="X546" s="3">
        <v>-8.7278853000000003E-2</v>
      </c>
      <c r="Y546" s="3">
        <v>0</v>
      </c>
    </row>
    <row r="547" spans="9:25" x14ac:dyDescent="0.25">
      <c r="I547" s="3">
        <v>544</v>
      </c>
      <c r="J547" s="24">
        <v>41706.044444444444</v>
      </c>
      <c r="K547" s="3">
        <v>0.223458881</v>
      </c>
      <c r="L547" s="3">
        <v>64.450946724999994</v>
      </c>
      <c r="M547" s="3">
        <v>35788.303438994997</v>
      </c>
      <c r="N547" s="3">
        <v>42166.438763721002</v>
      </c>
      <c r="O547" s="3">
        <v>6.352983744E+16</v>
      </c>
      <c r="P547" s="3">
        <v>110.73554559999999</v>
      </c>
      <c r="Q547" s="3">
        <v>3.0745310429999999</v>
      </c>
      <c r="R547" s="3">
        <v>91.626614626999995</v>
      </c>
      <c r="S547" s="3">
        <v>-17072.54039745</v>
      </c>
      <c r="T547" s="3">
        <v>-38555.28339574</v>
      </c>
      <c r="U547" s="3">
        <v>164.28610180000001</v>
      </c>
      <c r="V547" s="3">
        <v>2.8106298199999999</v>
      </c>
      <c r="W547" s="3">
        <v>-1.2431710410000001</v>
      </c>
      <c r="X547" s="3">
        <v>-8.7332178999999996E-2</v>
      </c>
      <c r="Y547" s="3">
        <v>0</v>
      </c>
    </row>
    <row r="548" spans="9:25" x14ac:dyDescent="0.25">
      <c r="I548" s="3">
        <v>545</v>
      </c>
      <c r="J548" s="24">
        <v>41706.045138888891</v>
      </c>
      <c r="K548" s="3">
        <v>0.21633163899999999</v>
      </c>
      <c r="L548" s="3">
        <v>64.450820554000003</v>
      </c>
      <c r="M548" s="3">
        <v>35788.206416695</v>
      </c>
      <c r="N548" s="3">
        <v>42166.341721037003</v>
      </c>
      <c r="O548" s="3">
        <v>6.35298375E+16</v>
      </c>
      <c r="P548" s="3">
        <v>111.73554559999999</v>
      </c>
      <c r="Q548" s="3">
        <v>3.0745381150000002</v>
      </c>
      <c r="R548" s="3">
        <v>91.627604218000002</v>
      </c>
      <c r="S548" s="3">
        <v>-16903.742013930001</v>
      </c>
      <c r="T548" s="3">
        <v>-38629.503403180002</v>
      </c>
      <c r="U548" s="3">
        <v>159.04584012999999</v>
      </c>
      <c r="V548" s="3">
        <v>2.816049166</v>
      </c>
      <c r="W548" s="3">
        <v>-1.2308597729999999</v>
      </c>
      <c r="X548" s="3">
        <v>-8.7383835000000007E-2</v>
      </c>
      <c r="Y548" s="3">
        <v>0</v>
      </c>
    </row>
    <row r="549" spans="9:25" x14ac:dyDescent="0.25">
      <c r="I549" s="3">
        <v>546</v>
      </c>
      <c r="J549" s="24">
        <v>41706.04583333333</v>
      </c>
      <c r="K549" s="3">
        <v>0.209200214</v>
      </c>
      <c r="L549" s="3">
        <v>64.450695300000007</v>
      </c>
      <c r="M549" s="3">
        <v>35788.1093416</v>
      </c>
      <c r="N549" s="3">
        <v>42166.244626207997</v>
      </c>
      <c r="O549" s="3">
        <v>6.352983756E+16</v>
      </c>
      <c r="P549" s="3">
        <v>112.73554559999999</v>
      </c>
      <c r="Q549" s="3">
        <v>3.0745451899999998</v>
      </c>
      <c r="R549" s="3">
        <v>91.628570948000004</v>
      </c>
      <c r="S549" s="3">
        <v>-16734.620089849999</v>
      </c>
      <c r="T549" s="3">
        <v>-38702.984033920002</v>
      </c>
      <c r="U549" s="3">
        <v>153.80252469999999</v>
      </c>
      <c r="V549" s="3">
        <v>2.8214146489999998</v>
      </c>
      <c r="W549" s="3">
        <v>-1.21852486</v>
      </c>
      <c r="X549" s="3">
        <v>-8.7433818999999996E-2</v>
      </c>
      <c r="Y549" s="3">
        <v>0</v>
      </c>
    </row>
    <row r="550" spans="9:25" x14ac:dyDescent="0.25">
      <c r="I550" s="3">
        <v>547</v>
      </c>
      <c r="J550" s="24">
        <v>41706.046527777777</v>
      </c>
      <c r="K550" s="3">
        <v>0.20206474299999999</v>
      </c>
      <c r="L550" s="3">
        <v>64.450570971999994</v>
      </c>
      <c r="M550" s="3">
        <v>35788.012215570001</v>
      </c>
      <c r="N550" s="3">
        <v>42166.147481093998</v>
      </c>
      <c r="O550" s="3">
        <v>6.352983762E+16</v>
      </c>
      <c r="P550" s="3">
        <v>113.73554559999999</v>
      </c>
      <c r="Q550" s="3">
        <v>3.0745522699999999</v>
      </c>
      <c r="R550" s="3">
        <v>91.629503842999995</v>
      </c>
      <c r="S550" s="3">
        <v>-16565.177860020001</v>
      </c>
      <c r="T550" s="3">
        <v>-38775.723876420001</v>
      </c>
      <c r="U550" s="3">
        <v>148.55625581999999</v>
      </c>
      <c r="V550" s="3">
        <v>2.8267261659999998</v>
      </c>
      <c r="W550" s="3">
        <v>-1.2061665399999999</v>
      </c>
      <c r="X550" s="3">
        <v>-8.7482130000000005E-2</v>
      </c>
      <c r="Y550" s="3">
        <v>0</v>
      </c>
    </row>
    <row r="551" spans="9:25" x14ac:dyDescent="0.25">
      <c r="I551" s="3">
        <v>548</v>
      </c>
      <c r="J551" s="24">
        <v>41706.047222222223</v>
      </c>
      <c r="K551" s="3">
        <v>0.19492536099999999</v>
      </c>
      <c r="L551" s="3">
        <v>64.450447578999999</v>
      </c>
      <c r="M551" s="3">
        <v>35787.915040462001</v>
      </c>
      <c r="N551" s="3">
        <v>42166.050287553997</v>
      </c>
      <c r="O551" s="3">
        <v>6.352983768E+16</v>
      </c>
      <c r="P551" s="3">
        <v>114.73554559999999</v>
      </c>
      <c r="Q551" s="3">
        <v>3.0745593530000002</v>
      </c>
      <c r="R551" s="3">
        <v>91.630399667000006</v>
      </c>
      <c r="S551" s="3">
        <v>-16395.41856545</v>
      </c>
      <c r="T551" s="3">
        <v>-38847.721533279997</v>
      </c>
      <c r="U551" s="3">
        <v>143.30713385000001</v>
      </c>
      <c r="V551" s="3">
        <v>2.8319836139999999</v>
      </c>
      <c r="W551" s="3">
        <v>-1.193785047</v>
      </c>
      <c r="X551" s="3">
        <v>-8.7528766999999993E-2</v>
      </c>
      <c r="Y551" s="3">
        <v>0</v>
      </c>
    </row>
    <row r="552" spans="9:25" x14ac:dyDescent="0.25">
      <c r="I552" s="3">
        <v>549</v>
      </c>
      <c r="J552" s="24">
        <v>41706.04791666667</v>
      </c>
      <c r="K552" s="3">
        <v>0.18778220500000001</v>
      </c>
      <c r="L552" s="3">
        <v>64.450325126999999</v>
      </c>
      <c r="M552" s="3">
        <v>35787.817818135998</v>
      </c>
      <c r="N552" s="3">
        <v>42165.953047451003</v>
      </c>
      <c r="O552" s="3">
        <v>6.352983774E+16</v>
      </c>
      <c r="P552" s="3">
        <v>115.73554559999999</v>
      </c>
      <c r="Q552" s="3">
        <v>3.0745664389999998</v>
      </c>
      <c r="R552" s="3">
        <v>91.631268414000004</v>
      </c>
      <c r="S552" s="3">
        <v>-16225.345453219999</v>
      </c>
      <c r="T552" s="3">
        <v>-38918.9756213</v>
      </c>
      <c r="U552" s="3">
        <v>138.05525922000001</v>
      </c>
      <c r="V552" s="3">
        <v>2.8371868930000002</v>
      </c>
      <c r="W552" s="3">
        <v>-1.181380619</v>
      </c>
      <c r="X552" s="3">
        <v>-8.7573731000000002E-2</v>
      </c>
      <c r="Y552" s="3">
        <v>0</v>
      </c>
    </row>
    <row r="553" spans="9:25" x14ac:dyDescent="0.25">
      <c r="I553" s="3">
        <v>550</v>
      </c>
      <c r="J553" s="24">
        <v>41706.048611111109</v>
      </c>
      <c r="K553" s="3">
        <v>0.180635412</v>
      </c>
      <c r="L553" s="3">
        <v>64.450203625</v>
      </c>
      <c r="M553" s="3">
        <v>35787.720550452999</v>
      </c>
      <c r="N553" s="3">
        <v>42165.855762644998</v>
      </c>
      <c r="O553" s="3">
        <v>6.35298378E+16</v>
      </c>
      <c r="P553" s="3">
        <v>116.73554559999999</v>
      </c>
      <c r="Q553" s="3">
        <v>3.0745735289999998</v>
      </c>
      <c r="R553" s="3">
        <v>91.632108900000006</v>
      </c>
      <c r="S553" s="3">
        <v>-16054.961776509999</v>
      </c>
      <c r="T553" s="3">
        <v>-38989.484771479998</v>
      </c>
      <c r="U553" s="3">
        <v>132.80073239999999</v>
      </c>
      <c r="V553" s="3">
        <v>2.8423359019999999</v>
      </c>
      <c r="W553" s="3">
        <v>-1.168953492</v>
      </c>
      <c r="X553" s="3">
        <v>-8.7617019000000004E-2</v>
      </c>
      <c r="Y553" s="3">
        <v>0</v>
      </c>
    </row>
    <row r="554" spans="9:25" x14ac:dyDescent="0.25">
      <c r="I554" s="3">
        <v>551</v>
      </c>
      <c r="J554" s="24">
        <v>41706.049305555556</v>
      </c>
      <c r="K554" s="3">
        <v>0.17348511799999999</v>
      </c>
      <c r="L554" s="3">
        <v>64.450083082000006</v>
      </c>
      <c r="M554" s="3">
        <v>35787.623239273002</v>
      </c>
      <c r="N554" s="3">
        <v>42165.758434998999</v>
      </c>
      <c r="O554" s="3">
        <v>6.352983786E+16</v>
      </c>
      <c r="P554" s="3">
        <v>117.73554559999999</v>
      </c>
      <c r="Q554" s="3">
        <v>3.074580622</v>
      </c>
      <c r="R554" s="3">
        <v>91.632910902000006</v>
      </c>
      <c r="S554" s="3">
        <v>-15884.27079445</v>
      </c>
      <c r="T554" s="3">
        <v>-39059.24762907</v>
      </c>
      <c r="U554" s="3">
        <v>127.54365391</v>
      </c>
      <c r="V554" s="3">
        <v>2.847430541</v>
      </c>
      <c r="W554" s="3">
        <v>-1.1565039050000001</v>
      </c>
      <c r="X554" s="3">
        <v>-8.7658630000000001E-2</v>
      </c>
      <c r="Y554" s="3">
        <v>0</v>
      </c>
    </row>
    <row r="555" spans="9:25" x14ac:dyDescent="0.25">
      <c r="I555" s="3">
        <v>552</v>
      </c>
      <c r="J555" s="24">
        <v>41706.050000000003</v>
      </c>
      <c r="K555" s="3">
        <v>0.16633145999999999</v>
      </c>
      <c r="L555" s="3">
        <v>64.449963507000007</v>
      </c>
      <c r="M555" s="3">
        <v>35787.525886461</v>
      </c>
      <c r="N555" s="3">
        <v>42165.661066378001</v>
      </c>
      <c r="O555" s="3">
        <v>6.352983792E+16</v>
      </c>
      <c r="P555" s="3">
        <v>118.73554559999999</v>
      </c>
      <c r="Q555" s="3">
        <v>3.0745877190000002</v>
      </c>
      <c r="R555" s="3">
        <v>91.633688805999995</v>
      </c>
      <c r="S555" s="3">
        <v>-15713.275772110001</v>
      </c>
      <c r="T555" s="3">
        <v>-39128.262853560002</v>
      </c>
      <c r="U555" s="3">
        <v>122.28412432</v>
      </c>
      <c r="V555" s="3">
        <v>2.8524707130000002</v>
      </c>
      <c r="W555" s="3">
        <v>-1.1440320939999999</v>
      </c>
      <c r="X555" s="3">
        <v>-8.7698565000000006E-2</v>
      </c>
      <c r="Y555" s="3">
        <v>0</v>
      </c>
    </row>
    <row r="556" spans="9:25" x14ac:dyDescent="0.25">
      <c r="I556" s="3">
        <v>553</v>
      </c>
      <c r="J556" s="24">
        <v>41706.050694444442</v>
      </c>
      <c r="K556" s="3">
        <v>0.15917457400000001</v>
      </c>
      <c r="L556" s="3">
        <v>64.449844905999996</v>
      </c>
      <c r="M556" s="3">
        <v>35787.428493877</v>
      </c>
      <c r="N556" s="3">
        <v>42165.563658644998</v>
      </c>
      <c r="O556" s="3">
        <v>6.352983798E+16</v>
      </c>
      <c r="P556" s="3">
        <v>119.73554559999999</v>
      </c>
      <c r="Q556" s="3">
        <v>3.074594818</v>
      </c>
      <c r="R556" s="3">
        <v>91.634435131999993</v>
      </c>
      <c r="S556" s="3">
        <v>-15541.97998043</v>
      </c>
      <c r="T556" s="3">
        <v>-39196.529118760001</v>
      </c>
      <c r="U556" s="3">
        <v>117.02224427</v>
      </c>
      <c r="V556" s="3">
        <v>2.8574563199999998</v>
      </c>
      <c r="W556" s="3">
        <v>-1.131538299</v>
      </c>
      <c r="X556" s="3">
        <v>-8.7736822000000006E-2</v>
      </c>
      <c r="Y556" s="3">
        <v>0</v>
      </c>
    </row>
    <row r="557" spans="9:25" x14ac:dyDescent="0.25">
      <c r="I557" s="3">
        <v>554</v>
      </c>
      <c r="J557" s="24">
        <v>41706.051388888889</v>
      </c>
      <c r="K557" s="3">
        <v>0.152014598</v>
      </c>
      <c r="L557" s="3">
        <v>64.449727288999995</v>
      </c>
      <c r="M557" s="3">
        <v>35787.331063386999</v>
      </c>
      <c r="N557" s="3">
        <v>42165.466213664004</v>
      </c>
      <c r="O557" s="3">
        <v>6.352983804E+16</v>
      </c>
      <c r="P557" s="3">
        <v>120.73554559999999</v>
      </c>
      <c r="Q557" s="3">
        <v>3.0746019200000001</v>
      </c>
      <c r="R557" s="3">
        <v>91.635147016999994</v>
      </c>
      <c r="S557" s="3">
        <v>-15370.38669614</v>
      </c>
      <c r="T557" s="3">
        <v>-39264.04511277</v>
      </c>
      <c r="U557" s="3">
        <v>111.75811442</v>
      </c>
      <c r="V557" s="3">
        <v>2.8623872659999998</v>
      </c>
      <c r="W557" s="3">
        <v>-1.1190227589999999</v>
      </c>
      <c r="X557" s="3">
        <v>-8.7773400000000001E-2</v>
      </c>
      <c r="Y557" s="3">
        <v>0</v>
      </c>
    </row>
    <row r="558" spans="9:25" x14ac:dyDescent="0.25">
      <c r="I558" s="3">
        <v>555</v>
      </c>
      <c r="J558" s="24">
        <v>41706.052083333336</v>
      </c>
      <c r="K558" s="3">
        <v>0.14485166799999999</v>
      </c>
      <c r="L558" s="3">
        <v>64.449610493999998</v>
      </c>
      <c r="M558" s="3">
        <v>35787.233596853999</v>
      </c>
      <c r="N558" s="3">
        <v>42165.368733303003</v>
      </c>
      <c r="O558" s="3">
        <v>6.35298381E+16</v>
      </c>
      <c r="P558" s="3">
        <v>121.73554559999999</v>
      </c>
      <c r="Q558" s="3">
        <v>3.0746090239999999</v>
      </c>
      <c r="R558" s="3">
        <v>91.635826592000001</v>
      </c>
      <c r="S558" s="3">
        <v>-15198.49920172</v>
      </c>
      <c r="T558" s="3">
        <v>-39330.809538039997</v>
      </c>
      <c r="U558" s="3">
        <v>106.49183549999999</v>
      </c>
      <c r="V558" s="3">
        <v>2.8672634559999999</v>
      </c>
      <c r="W558" s="3">
        <v>-1.106485712</v>
      </c>
      <c r="X558" s="3">
        <v>-8.7808299000000006E-2</v>
      </c>
      <c r="Y558" s="3">
        <v>0</v>
      </c>
    </row>
    <row r="559" spans="9:25" x14ac:dyDescent="0.25">
      <c r="I559" s="3">
        <v>556</v>
      </c>
      <c r="J559" s="24">
        <v>41706.052777777775</v>
      </c>
      <c r="K559" s="3">
        <v>0.13768592099999999</v>
      </c>
      <c r="L559" s="3">
        <v>64.449494868000002</v>
      </c>
      <c r="M559" s="3">
        <v>35787.136096144</v>
      </c>
      <c r="N559" s="3">
        <v>42165.271219426999</v>
      </c>
      <c r="O559" s="3">
        <v>6.352983816E+16</v>
      </c>
      <c r="P559" s="3">
        <v>122.73554559999999</v>
      </c>
      <c r="Q559" s="3">
        <v>3.0746161320000001</v>
      </c>
      <c r="R559" s="3">
        <v>91.636481110000005</v>
      </c>
      <c r="S559" s="3">
        <v>-15026.32078532</v>
      </c>
      <c r="T559" s="3">
        <v>-39396.821111400001</v>
      </c>
      <c r="U559" s="3">
        <v>101.22350824999999</v>
      </c>
      <c r="V559" s="3">
        <v>2.8720847960000002</v>
      </c>
      <c r="W559" s="3">
        <v>-1.0939273979999999</v>
      </c>
      <c r="X559" s="3">
        <v>-8.7841517999999993E-2</v>
      </c>
      <c r="Y559" s="3">
        <v>0</v>
      </c>
    </row>
    <row r="560" spans="9:25" x14ac:dyDescent="0.25">
      <c r="I560" s="3">
        <v>557</v>
      </c>
      <c r="J560" s="24">
        <v>41706.053472222222</v>
      </c>
      <c r="K560" s="3">
        <v>0.13051749400000001</v>
      </c>
      <c r="L560" s="3">
        <v>64.449380249000001</v>
      </c>
      <c r="M560" s="3">
        <v>35787.038563121998</v>
      </c>
      <c r="N560" s="3">
        <v>42165.173673901998</v>
      </c>
      <c r="O560" s="3">
        <v>6.352983822E+16</v>
      </c>
      <c r="P560" s="3">
        <v>123.73554559999999</v>
      </c>
      <c r="Q560" s="3">
        <v>3.0746232409999998</v>
      </c>
      <c r="R560" s="3">
        <v>91.637097879999999</v>
      </c>
      <c r="S560" s="3">
        <v>-14853.854740700001</v>
      </c>
      <c r="T560" s="3">
        <v>-39462.078564039999</v>
      </c>
      <c r="U560" s="3">
        <v>95.953233479999994</v>
      </c>
      <c r="V560" s="3">
        <v>2.8768511920000002</v>
      </c>
      <c r="W560" s="3">
        <v>-1.081348057</v>
      </c>
      <c r="X560" s="3">
        <v>-8.7873056000000005E-2</v>
      </c>
      <c r="Y560" s="3">
        <v>0</v>
      </c>
    </row>
    <row r="561" spans="9:25" x14ac:dyDescent="0.25">
      <c r="I561" s="3">
        <v>558</v>
      </c>
      <c r="J561" s="24">
        <v>41706.054166666669</v>
      </c>
      <c r="K561" s="3">
        <v>0.123346524</v>
      </c>
      <c r="L561" s="3">
        <v>64.449266645999998</v>
      </c>
      <c r="M561" s="3">
        <v>35786.940999655999</v>
      </c>
      <c r="N561" s="3">
        <v>42165.076098596997</v>
      </c>
      <c r="O561" s="3">
        <v>6.352983828E+16</v>
      </c>
      <c r="P561" s="3">
        <v>124.73554559999999</v>
      </c>
      <c r="Q561" s="3">
        <v>3.0746303529999999</v>
      </c>
      <c r="R561" s="3">
        <v>91.637689946999998</v>
      </c>
      <c r="S561" s="3">
        <v>-14681.10436718</v>
      </c>
      <c r="T561" s="3">
        <v>-39526.580641610002</v>
      </c>
      <c r="U561" s="3">
        <v>90.681112029999994</v>
      </c>
      <c r="V561" s="3">
        <v>2.8815625530000002</v>
      </c>
      <c r="W561" s="3">
        <v>-1.06874793</v>
      </c>
      <c r="X561" s="3">
        <v>-8.7902912999999999E-2</v>
      </c>
      <c r="Y561" s="3">
        <v>0</v>
      </c>
    </row>
    <row r="562" spans="9:25" x14ac:dyDescent="0.25">
      <c r="I562" s="3">
        <v>559</v>
      </c>
      <c r="J562" s="24">
        <v>41706.054861111108</v>
      </c>
      <c r="K562" s="3">
        <v>0.116173148</v>
      </c>
      <c r="L562" s="3">
        <v>64.449154066999995</v>
      </c>
      <c r="M562" s="3">
        <v>35786.843407610999</v>
      </c>
      <c r="N562" s="3">
        <v>42164.978495379</v>
      </c>
      <c r="O562" s="3">
        <v>6.352983834E+16</v>
      </c>
      <c r="P562" s="3">
        <v>125.73554559999999</v>
      </c>
      <c r="Q562" s="3">
        <v>3.0746374670000001</v>
      </c>
      <c r="R562" s="3">
        <v>91.638241041000001</v>
      </c>
      <c r="S562" s="3">
        <v>-14508.07296956</v>
      </c>
      <c r="T562" s="3">
        <v>-39590.326104150001</v>
      </c>
      <c r="U562" s="3">
        <v>85.407244770000005</v>
      </c>
      <c r="V562" s="3">
        <v>2.886218789</v>
      </c>
      <c r="W562" s="3">
        <v>-1.0561272580000001</v>
      </c>
      <c r="X562" s="3">
        <v>-8.7931088000000004E-2</v>
      </c>
      <c r="Y562" s="3">
        <v>0</v>
      </c>
    </row>
    <row r="563" spans="9:25" x14ac:dyDescent="0.25">
      <c r="I563" s="3">
        <v>560</v>
      </c>
      <c r="J563" s="24">
        <v>41706.055555555555</v>
      </c>
      <c r="K563" s="3">
        <v>0.108997503</v>
      </c>
      <c r="L563" s="3">
        <v>64.449042520999996</v>
      </c>
      <c r="M563" s="3">
        <v>35786.745788856002</v>
      </c>
      <c r="N563" s="3">
        <v>42164.880866116</v>
      </c>
      <c r="O563" s="3">
        <v>6.35298384E+16</v>
      </c>
      <c r="P563" s="3">
        <v>126.73554559999999</v>
      </c>
      <c r="Q563" s="3">
        <v>3.0746445840000001</v>
      </c>
      <c r="R563" s="3">
        <v>91.638772691</v>
      </c>
      <c r="S563" s="3">
        <v>-14334.76385807</v>
      </c>
      <c r="T563" s="3">
        <v>-39653.313726200002</v>
      </c>
      <c r="U563" s="3">
        <v>80.131732619999994</v>
      </c>
      <c r="V563" s="3">
        <v>2.8908198079999998</v>
      </c>
      <c r="W563" s="3">
        <v>-1.0434862810000001</v>
      </c>
      <c r="X563" s="3">
        <v>-8.7957581000000007E-2</v>
      </c>
      <c r="Y563" s="3">
        <v>0</v>
      </c>
    </row>
    <row r="564" spans="9:25" x14ac:dyDescent="0.25">
      <c r="I564" s="3">
        <v>561</v>
      </c>
      <c r="J564" s="24">
        <v>41706.056250000001</v>
      </c>
      <c r="K564" s="3">
        <v>0.101819727</v>
      </c>
      <c r="L564" s="3">
        <v>64.448932016000001</v>
      </c>
      <c r="M564" s="3">
        <v>35786.648145257997</v>
      </c>
      <c r="N564" s="3">
        <v>42164.783212677998</v>
      </c>
      <c r="O564" s="3">
        <v>6.352983846E+16</v>
      </c>
      <c r="P564" s="3">
        <v>127.73554559999999</v>
      </c>
      <c r="Q564" s="3">
        <v>3.0746517020000002</v>
      </c>
      <c r="R564" s="3">
        <v>91.639263212000003</v>
      </c>
      <c r="S564" s="3">
        <v>-14161.18034829</v>
      </c>
      <c r="T564" s="3">
        <v>-39715.542296779997</v>
      </c>
      <c r="U564" s="3">
        <v>74.854676499999997</v>
      </c>
      <c r="V564" s="3">
        <v>2.8953655220000001</v>
      </c>
      <c r="W564" s="3">
        <v>-1.0308252419999999</v>
      </c>
      <c r="X564" s="3">
        <v>-8.7982390999999993E-2</v>
      </c>
      <c r="Y564" s="3">
        <v>0</v>
      </c>
    </row>
    <row r="565" spans="9:25" x14ac:dyDescent="0.25">
      <c r="I565" s="3">
        <v>562</v>
      </c>
      <c r="J565" s="24">
        <v>41706.056944444441</v>
      </c>
      <c r="K565" s="3">
        <v>9.4639955999999997E-2</v>
      </c>
      <c r="L565" s="3">
        <v>64.448822558000003</v>
      </c>
      <c r="M565" s="3">
        <v>35786.550478685996</v>
      </c>
      <c r="N565" s="3">
        <v>42164.685536933001</v>
      </c>
      <c r="O565" s="3">
        <v>6.352983852E+16</v>
      </c>
      <c r="P565" s="3">
        <v>128.73554559999999</v>
      </c>
      <c r="Q565" s="3">
        <v>3.0746588209999999</v>
      </c>
      <c r="R565" s="3">
        <v>91.639725772000006</v>
      </c>
      <c r="S565" s="3">
        <v>-13987.325761120001</v>
      </c>
      <c r="T565" s="3">
        <v>-39777.010619419998</v>
      </c>
      <c r="U565" s="3">
        <v>69.57617741</v>
      </c>
      <c r="V565" s="3">
        <v>2.8998558430000001</v>
      </c>
      <c r="W565" s="3">
        <v>-1.0181443830000001</v>
      </c>
      <c r="X565" s="3">
        <v>-8.8005517000000005E-2</v>
      </c>
      <c r="Y565" s="3">
        <v>0</v>
      </c>
    </row>
    <row r="566" spans="9:25" x14ac:dyDescent="0.25">
      <c r="I566" s="3">
        <v>563</v>
      </c>
      <c r="J566" s="24">
        <v>41706.057638888888</v>
      </c>
      <c r="K566" s="3">
        <v>8.7458328000000002E-2</v>
      </c>
      <c r="L566" s="3">
        <v>64.448713988999998</v>
      </c>
      <c r="M566" s="3">
        <v>35786.452791008996</v>
      </c>
      <c r="N566" s="3">
        <v>42164.587840751999</v>
      </c>
      <c r="O566" s="3">
        <v>6.352983858E+16</v>
      </c>
      <c r="P566" s="3">
        <v>129.73554559999999</v>
      </c>
      <c r="Q566" s="3">
        <v>3.0746659429999998</v>
      </c>
      <c r="R566" s="3">
        <v>91.640158</v>
      </c>
      <c r="S566" s="3">
        <v>-13813.203422680001</v>
      </c>
      <c r="T566" s="3">
        <v>-39837.717512180003</v>
      </c>
      <c r="U566" s="3">
        <v>64.296336339999996</v>
      </c>
      <c r="V566" s="3">
        <v>2.9042906849999999</v>
      </c>
      <c r="W566" s="3">
        <v>-1.005443946</v>
      </c>
      <c r="X566" s="3">
        <v>-8.8026959000000002E-2</v>
      </c>
      <c r="Y566" s="3">
        <v>0</v>
      </c>
    </row>
    <row r="567" spans="9:25" x14ac:dyDescent="0.25">
      <c r="I567" s="3">
        <v>564</v>
      </c>
      <c r="J567" s="24">
        <v>41706.058333333334</v>
      </c>
      <c r="K567" s="3">
        <v>8.0274980999999995E-2</v>
      </c>
      <c r="L567" s="3">
        <v>64.448606652999999</v>
      </c>
      <c r="M567" s="3">
        <v>35786.355084096002</v>
      </c>
      <c r="N567" s="3">
        <v>42164.490126003002</v>
      </c>
      <c r="O567" s="3">
        <v>6.352983864E+16</v>
      </c>
      <c r="P567" s="3">
        <v>130.73554559999999</v>
      </c>
      <c r="Q567" s="3">
        <v>3.0746730649999998</v>
      </c>
      <c r="R567" s="3">
        <v>91.640554676999997</v>
      </c>
      <c r="S567" s="3">
        <v>-13638.816664260001</v>
      </c>
      <c r="T567" s="3">
        <v>-39897.66180768</v>
      </c>
      <c r="U567" s="3">
        <v>59.015254329999998</v>
      </c>
      <c r="V567" s="3">
        <v>2.9086699619999998</v>
      </c>
      <c r="W567" s="3">
        <v>-0.99272417300000004</v>
      </c>
      <c r="X567" s="3">
        <v>-8.8046716999999997E-2</v>
      </c>
      <c r="Y567" s="3">
        <v>0</v>
      </c>
    </row>
    <row r="568" spans="9:25" x14ac:dyDescent="0.25">
      <c r="I568" s="3">
        <v>565</v>
      </c>
      <c r="J568" s="24">
        <v>41706.059027777781</v>
      </c>
      <c r="K568" s="3">
        <v>7.3090050000000004E-2</v>
      </c>
      <c r="L568" s="3">
        <v>64.448500390000007</v>
      </c>
      <c r="M568" s="3">
        <v>35786.257359816998</v>
      </c>
      <c r="N568" s="3">
        <v>42164.392394558003</v>
      </c>
      <c r="O568" s="3">
        <v>6.35298387E+16</v>
      </c>
      <c r="P568" s="3">
        <v>131.73554559999999</v>
      </c>
      <c r="Q568" s="3">
        <v>3.074680189</v>
      </c>
      <c r="R568" s="3">
        <v>91.640926039999997</v>
      </c>
      <c r="S568" s="3">
        <v>-13464.16882227</v>
      </c>
      <c r="T568" s="3">
        <v>-39956.84235313</v>
      </c>
      <c r="U568" s="3">
        <v>53.733032420000001</v>
      </c>
      <c r="V568" s="3">
        <v>2.9129935900000001</v>
      </c>
      <c r="W568" s="3">
        <v>-0.97998530900000003</v>
      </c>
      <c r="X568" s="3">
        <v>-8.8064790000000004E-2</v>
      </c>
      <c r="Y568" s="3">
        <v>0</v>
      </c>
    </row>
    <row r="569" spans="9:25" x14ac:dyDescent="0.25">
      <c r="I569" s="3">
        <v>566</v>
      </c>
      <c r="J569" s="24">
        <v>41706.05972222222</v>
      </c>
      <c r="K569" s="3">
        <v>6.5903674999999995E-2</v>
      </c>
      <c r="L569" s="3">
        <v>64.448395207000004</v>
      </c>
      <c r="M569" s="3">
        <v>35786.159620042003</v>
      </c>
      <c r="N569" s="3">
        <v>42164.294648287003</v>
      </c>
      <c r="O569" s="3">
        <v>6.352983876E+16</v>
      </c>
      <c r="P569" s="3">
        <v>132.73554559999999</v>
      </c>
      <c r="Q569" s="3">
        <v>3.0746873149999998</v>
      </c>
      <c r="R569" s="3">
        <v>91.641258348999997</v>
      </c>
      <c r="S569" s="3">
        <v>-13289.26323814</v>
      </c>
      <c r="T569" s="3">
        <v>-40015.258010329999</v>
      </c>
      <c r="U569" s="3">
        <v>48.44977171</v>
      </c>
      <c r="V569" s="3">
        <v>2.917261484</v>
      </c>
      <c r="W569" s="3">
        <v>-0.96722759599999997</v>
      </c>
      <c r="X569" s="3">
        <v>-8.8081177999999996E-2</v>
      </c>
      <c r="Y569" s="3">
        <v>0</v>
      </c>
    </row>
    <row r="570" spans="9:25" x14ac:dyDescent="0.25">
      <c r="I570" s="3">
        <v>567</v>
      </c>
      <c r="J570" s="24">
        <v>41706.060416666667</v>
      </c>
      <c r="K570" s="3">
        <v>5.8715991000000002E-2</v>
      </c>
      <c r="L570" s="3">
        <v>64.448291112999996</v>
      </c>
      <c r="M570" s="3">
        <v>35786.061866641001</v>
      </c>
      <c r="N570" s="3">
        <v>42164.196889061001</v>
      </c>
      <c r="O570" s="3">
        <v>6.352983882E+16</v>
      </c>
      <c r="P570" s="3">
        <v>133.73554559999999</v>
      </c>
      <c r="Q570" s="3">
        <v>3.0746944410000001</v>
      </c>
      <c r="R570" s="3">
        <v>91.641566867999998</v>
      </c>
      <c r="S570" s="3">
        <v>-13114.1032583</v>
      </c>
      <c r="T570" s="3">
        <v>-40072.907655720002</v>
      </c>
      <c r="U570" s="3">
        <v>43.165573289999998</v>
      </c>
      <c r="V570" s="3">
        <v>2.9214735630000002</v>
      </c>
      <c r="W570" s="3">
        <v>-0.95445127900000004</v>
      </c>
      <c r="X570" s="3">
        <v>-8.8095881000000001E-2</v>
      </c>
      <c r="Y570" s="3">
        <v>0</v>
      </c>
    </row>
    <row r="571" spans="9:25" x14ac:dyDescent="0.25">
      <c r="I571" s="3">
        <v>568</v>
      </c>
      <c r="J571" s="24">
        <v>41706.061111111114</v>
      </c>
      <c r="K571" s="3">
        <v>5.1527137000000001E-2</v>
      </c>
      <c r="L571" s="3">
        <v>64.448188115999997</v>
      </c>
      <c r="M571" s="3">
        <v>35785.964101484002</v>
      </c>
      <c r="N571" s="3">
        <v>42164.099118749997</v>
      </c>
      <c r="O571" s="3">
        <v>6.352983888E+16</v>
      </c>
      <c r="P571" s="3">
        <v>134.73554559999999</v>
      </c>
      <c r="Q571" s="3">
        <v>3.0747015680000001</v>
      </c>
      <c r="R571" s="3">
        <v>91.641840266000003</v>
      </c>
      <c r="S571" s="3">
        <v>-12938.69223409</v>
      </c>
      <c r="T571" s="3">
        <v>-40129.790180379998</v>
      </c>
      <c r="U571" s="3">
        <v>37.880538280000003</v>
      </c>
      <c r="V571" s="3">
        <v>2.9256297450000002</v>
      </c>
      <c r="W571" s="3">
        <v>-0.94165660100000004</v>
      </c>
      <c r="X571" s="3">
        <v>-8.8108898000000005E-2</v>
      </c>
      <c r="Y571" s="3">
        <v>0</v>
      </c>
    </row>
    <row r="572" spans="9:25" x14ac:dyDescent="0.25">
      <c r="I572" s="3">
        <v>569</v>
      </c>
      <c r="J572" s="24">
        <v>41706.061805555553</v>
      </c>
      <c r="K572" s="3">
        <v>4.4337251000000001E-2</v>
      </c>
      <c r="L572" s="3">
        <v>64.448086223999994</v>
      </c>
      <c r="M572" s="3">
        <v>35785.866326443</v>
      </c>
      <c r="N572" s="3">
        <v>42164.001339226998</v>
      </c>
      <c r="O572" s="3">
        <v>6.352983894E+16</v>
      </c>
      <c r="P572" s="3">
        <v>135.73554559999999</v>
      </c>
      <c r="Q572" s="3">
        <v>3.0747086970000002</v>
      </c>
      <c r="R572" s="3">
        <v>91.642083006999997</v>
      </c>
      <c r="S572" s="3">
        <v>-12763.03352171</v>
      </c>
      <c r="T572" s="3">
        <v>-40185.904490059998</v>
      </c>
      <c r="U572" s="3">
        <v>32.594767820000001</v>
      </c>
      <c r="V572" s="3">
        <v>2.9297299489999999</v>
      </c>
      <c r="W572" s="3">
        <v>-0.92884380899999996</v>
      </c>
      <c r="X572" s="3">
        <v>-8.8120227999999995E-2</v>
      </c>
      <c r="Y572" s="3">
        <v>0</v>
      </c>
    </row>
    <row r="573" spans="9:25" x14ac:dyDescent="0.25">
      <c r="I573" s="3">
        <v>570</v>
      </c>
      <c r="J573" s="24">
        <v>41706.0625</v>
      </c>
      <c r="K573" s="3">
        <v>3.7146468000000002E-2</v>
      </c>
      <c r="L573" s="3">
        <v>64.447985443999997</v>
      </c>
      <c r="M573" s="3">
        <v>35785.768543388003</v>
      </c>
      <c r="N573" s="3">
        <v>42163.903552361</v>
      </c>
      <c r="O573" s="3">
        <v>6.3529839E+16</v>
      </c>
      <c r="P573" s="3">
        <v>136.73554559999999</v>
      </c>
      <c r="Q573" s="3">
        <v>3.0747158250000002</v>
      </c>
      <c r="R573" s="3">
        <v>91.642295507</v>
      </c>
      <c r="S573" s="3">
        <v>-12587.130482140001</v>
      </c>
      <c r="T573" s="3">
        <v>-40241.249505189997</v>
      </c>
      <c r="U573" s="3">
        <v>27.308363060000001</v>
      </c>
      <c r="V573" s="3">
        <v>2.9337740960000001</v>
      </c>
      <c r="W573" s="3">
        <v>-0.91601314599999994</v>
      </c>
      <c r="X573" s="3">
        <v>-8.8129871999999998E-2</v>
      </c>
      <c r="Y573" s="3">
        <v>0</v>
      </c>
    </row>
    <row r="574" spans="9:25" x14ac:dyDescent="0.25">
      <c r="I574" s="3">
        <v>571</v>
      </c>
      <c r="J574" s="24">
        <v>41706.063194444447</v>
      </c>
      <c r="K574" s="3">
        <v>2.9954927999999999E-2</v>
      </c>
      <c r="L574" s="3">
        <v>64.447885786000001</v>
      </c>
      <c r="M574" s="3">
        <v>35785.670754190003</v>
      </c>
      <c r="N574" s="3">
        <v>42163.805760025003</v>
      </c>
      <c r="O574" s="3">
        <v>6.352983906E+16</v>
      </c>
      <c r="P574" s="3">
        <v>137.73554559999999</v>
      </c>
      <c r="Q574" s="3">
        <v>3.0747229539999998</v>
      </c>
      <c r="R574" s="3">
        <v>91.642476075000005</v>
      </c>
      <c r="S574" s="3">
        <v>-12410.98648109</v>
      </c>
      <c r="T574" s="3">
        <v>-40295.824160930002</v>
      </c>
      <c r="U574" s="3">
        <v>22.021425180000001</v>
      </c>
      <c r="V574" s="3">
        <v>2.9377621089999999</v>
      </c>
      <c r="W574" s="3">
        <v>-0.90316485800000001</v>
      </c>
      <c r="X574" s="3">
        <v>-8.813783E-2</v>
      </c>
      <c r="Y574" s="3">
        <v>0</v>
      </c>
    </row>
    <row r="575" spans="9:25" x14ac:dyDescent="0.25">
      <c r="I575" s="3">
        <v>572</v>
      </c>
      <c r="J575" s="24">
        <v>41706.063888888886</v>
      </c>
      <c r="K575" s="3">
        <v>2.2762767E-2</v>
      </c>
      <c r="L575" s="3">
        <v>64.447787255999998</v>
      </c>
      <c r="M575" s="3">
        <v>35785.572960719997</v>
      </c>
      <c r="N575" s="3">
        <v>42163.707964089997</v>
      </c>
      <c r="O575" s="3">
        <v>6.352983912E+16</v>
      </c>
      <c r="P575" s="3">
        <v>138.73554559999999</v>
      </c>
      <c r="Q575" s="3">
        <v>3.074730084</v>
      </c>
      <c r="R575" s="3">
        <v>91.642628513999995</v>
      </c>
      <c r="S575" s="3">
        <v>-12234.60488891</v>
      </c>
      <c r="T575" s="3">
        <v>-40349.627407159998</v>
      </c>
      <c r="U575" s="3">
        <v>16.734055340000001</v>
      </c>
      <c r="V575" s="3">
        <v>2.9416939100000001</v>
      </c>
      <c r="W575" s="3">
        <v>-0.89029919000000002</v>
      </c>
      <c r="X575" s="3">
        <v>-8.8144101000000002E-2</v>
      </c>
      <c r="Y575" s="3">
        <v>0</v>
      </c>
    </row>
    <row r="576" spans="9:25" x14ac:dyDescent="0.25">
      <c r="I576" s="3">
        <v>573</v>
      </c>
      <c r="J576" s="24">
        <v>41706.064583333333</v>
      </c>
      <c r="K576" s="3">
        <v>1.5570123999999999E-2</v>
      </c>
      <c r="L576" s="3">
        <v>64.447689863999997</v>
      </c>
      <c r="M576" s="3">
        <v>35785.475164850999</v>
      </c>
      <c r="N576" s="3">
        <v>42163.610166427003</v>
      </c>
      <c r="O576" s="3">
        <v>6.352983918E+16</v>
      </c>
      <c r="P576" s="3">
        <v>139.73554559999999</v>
      </c>
      <c r="Q576" s="3">
        <v>3.0747372140000002</v>
      </c>
      <c r="R576" s="3">
        <v>91.642742695999999</v>
      </c>
      <c r="S576" s="3">
        <v>-12057.98908057</v>
      </c>
      <c r="T576" s="3">
        <v>-40402.658208519999</v>
      </c>
      <c r="U576" s="3">
        <v>11.446354749999999</v>
      </c>
      <c r="V576" s="3">
        <v>2.9455694229999998</v>
      </c>
      <c r="W576" s="3">
        <v>-0.87741638899999996</v>
      </c>
      <c r="X576" s="3">
        <v>-8.8148685000000004E-2</v>
      </c>
      <c r="Y576" s="3">
        <v>0</v>
      </c>
    </row>
    <row r="577" spans="9:25" x14ac:dyDescent="0.25">
      <c r="I577" s="3">
        <v>574</v>
      </c>
      <c r="J577" s="24">
        <v>41706.06527777778</v>
      </c>
      <c r="K577" s="3">
        <v>8.3771350000000008E-3</v>
      </c>
      <c r="L577" s="3">
        <v>64.447593616000006</v>
      </c>
      <c r="M577" s="3">
        <v>35785.377368451998</v>
      </c>
      <c r="N577" s="3">
        <v>42163.512368907999</v>
      </c>
      <c r="O577" s="3">
        <v>6.352983924E+16</v>
      </c>
      <c r="P577" s="3">
        <v>140.73554559999999</v>
      </c>
      <c r="Q577" s="3">
        <v>3.074744344</v>
      </c>
      <c r="R577" s="3">
        <v>91.642830266999994</v>
      </c>
      <c r="S577" s="3">
        <v>-11881.142435559999</v>
      </c>
      <c r="T577" s="3">
        <v>-40454.915544420001</v>
      </c>
      <c r="U577" s="3">
        <v>6.1584245900000001</v>
      </c>
      <c r="V577" s="3">
        <v>2.9493885720000002</v>
      </c>
      <c r="W577" s="3">
        <v>-0.86451670199999997</v>
      </c>
      <c r="X577" s="3">
        <v>-8.8151582000000006E-2</v>
      </c>
      <c r="Y577" s="3">
        <v>0</v>
      </c>
    </row>
    <row r="578" spans="9:25" x14ac:dyDescent="0.25">
      <c r="I578" s="3">
        <v>575</v>
      </c>
      <c r="J578" s="24">
        <v>41706.065972222219</v>
      </c>
      <c r="K578" s="3">
        <v>1.183938E-3</v>
      </c>
      <c r="L578" s="3">
        <v>64.447498519999996</v>
      </c>
      <c r="M578" s="3">
        <v>35785.279573394997</v>
      </c>
      <c r="N578" s="3">
        <v>42163.414573403999</v>
      </c>
      <c r="O578" s="3">
        <v>6.35298393E+16</v>
      </c>
      <c r="P578" s="3">
        <v>141.73554559999999</v>
      </c>
      <c r="Q578" s="3">
        <v>3.0747514740000002</v>
      </c>
      <c r="R578" s="3">
        <v>91.637710044000002</v>
      </c>
      <c r="S578" s="3">
        <v>-11704.068337840001</v>
      </c>
      <c r="T578" s="3">
        <v>-40506.398409050002</v>
      </c>
      <c r="U578" s="3">
        <v>0.87036608000000004</v>
      </c>
      <c r="V578" s="3">
        <v>2.9531512850000001</v>
      </c>
      <c r="W578" s="3">
        <v>-0.85160037399999999</v>
      </c>
      <c r="X578" s="3">
        <v>-8.8152791999999994E-2</v>
      </c>
      <c r="Y578" s="3">
        <v>0</v>
      </c>
    </row>
    <row r="579" spans="9:25" x14ac:dyDescent="0.25">
      <c r="I579" s="3">
        <v>576</v>
      </c>
      <c r="J579" s="24">
        <v>41706.066666666666</v>
      </c>
      <c r="K579" s="3">
        <v>-6.0093300000000002E-3</v>
      </c>
      <c r="L579" s="3">
        <v>64.447404583999997</v>
      </c>
      <c r="M579" s="3">
        <v>35785.181781551997</v>
      </c>
      <c r="N579" s="3">
        <v>42163.316781786998</v>
      </c>
      <c r="O579" s="3">
        <v>6.352983936E+16</v>
      </c>
      <c r="P579" s="3">
        <v>142.73554559999999</v>
      </c>
      <c r="Q579" s="3">
        <v>3.0747586029999998</v>
      </c>
      <c r="R579" s="3">
        <v>91.642905808999998</v>
      </c>
      <c r="S579" s="3">
        <v>-11526.770175760001</v>
      </c>
      <c r="T579" s="3">
        <v>-40557.10581144</v>
      </c>
      <c r="U579" s="3">
        <v>-4.4177195899999999</v>
      </c>
      <c r="V579" s="3">
        <v>2.9568574879999998</v>
      </c>
      <c r="W579" s="3">
        <v>-0.83866765300000001</v>
      </c>
      <c r="X579" s="3">
        <v>-8.8152314999999995E-2</v>
      </c>
      <c r="Y579" s="3">
        <v>0</v>
      </c>
    </row>
    <row r="580" spans="9:25" x14ac:dyDescent="0.25">
      <c r="I580" s="3">
        <v>577</v>
      </c>
      <c r="J580" s="24">
        <v>41706.067361111112</v>
      </c>
      <c r="K580" s="3">
        <v>-1.3202530000000001E-2</v>
      </c>
      <c r="L580" s="3">
        <v>64.447311816999999</v>
      </c>
      <c r="M580" s="3">
        <v>35785.083994793</v>
      </c>
      <c r="N580" s="3">
        <v>42163.218995927004</v>
      </c>
      <c r="O580" s="3">
        <v>6.352983942E+16</v>
      </c>
      <c r="P580" s="3">
        <v>143.73554559999999</v>
      </c>
      <c r="Q580" s="3">
        <v>3.074765733</v>
      </c>
      <c r="R580" s="3">
        <v>91.642899755000002</v>
      </c>
      <c r="S580" s="3">
        <v>-11349.25134203</v>
      </c>
      <c r="T580" s="3">
        <v>-40607.036775439999</v>
      </c>
      <c r="U580" s="3">
        <v>-9.7057312000000007</v>
      </c>
      <c r="V580" s="3">
        <v>2.96050711</v>
      </c>
      <c r="W580" s="3">
        <v>-0.82571878600000004</v>
      </c>
      <c r="X580" s="3">
        <v>-8.8150150999999996E-2</v>
      </c>
      <c r="Y580" s="3">
        <v>0</v>
      </c>
    </row>
    <row r="581" spans="9:25" x14ac:dyDescent="0.25">
      <c r="I581" s="3">
        <v>578</v>
      </c>
      <c r="J581" s="24">
        <v>41706.068055555559</v>
      </c>
      <c r="K581" s="3">
        <v>-2.0395525000000001E-2</v>
      </c>
      <c r="L581" s="3">
        <v>64.447220059000003</v>
      </c>
      <c r="M581" s="3">
        <v>35784.98621499</v>
      </c>
      <c r="N581" s="3">
        <v>42163.121217694999</v>
      </c>
      <c r="O581" s="3">
        <v>6.352983948E+16</v>
      </c>
      <c r="P581" s="3">
        <v>144.73554559999999</v>
      </c>
      <c r="Q581" s="3">
        <v>3.0747728620000001</v>
      </c>
      <c r="R581" s="3">
        <v>91.642856957999996</v>
      </c>
      <c r="S581" s="3">
        <v>-11171.515233599999</v>
      </c>
      <c r="T581" s="3">
        <v>-40656.190339729998</v>
      </c>
      <c r="U581" s="3">
        <v>-14.993567540000001</v>
      </c>
      <c r="V581" s="3">
        <v>2.9641000800000001</v>
      </c>
      <c r="W581" s="3">
        <v>-0.81275402200000002</v>
      </c>
      <c r="X581" s="3">
        <v>-8.8146299999999997E-2</v>
      </c>
      <c r="Y581" s="3">
        <v>0</v>
      </c>
    </row>
    <row r="582" spans="9:25" x14ac:dyDescent="0.25">
      <c r="I582" s="3">
        <v>579</v>
      </c>
      <c r="J582" s="24">
        <v>41706.068749999999</v>
      </c>
      <c r="K582" s="3">
        <v>-2.7588178000000001E-2</v>
      </c>
      <c r="L582" s="3">
        <v>64.447129650999997</v>
      </c>
      <c r="M582" s="3">
        <v>35784.888444012999</v>
      </c>
      <c r="N582" s="3">
        <v>42163.023448963002</v>
      </c>
      <c r="O582" s="3">
        <v>6.352983954E+16</v>
      </c>
      <c r="P582" s="3">
        <v>145.73554559999999</v>
      </c>
      <c r="Q582" s="3">
        <v>3.0747799900000001</v>
      </c>
      <c r="R582" s="3">
        <v>91.642783322</v>
      </c>
      <c r="S582" s="3">
        <v>-10993.56525166</v>
      </c>
      <c r="T582" s="3">
        <v>-40704.565557889997</v>
      </c>
      <c r="U582" s="3">
        <v>-20.281127399999999</v>
      </c>
      <c r="V582" s="3">
        <v>2.9676363270000001</v>
      </c>
      <c r="W582" s="3">
        <v>-0.799773607</v>
      </c>
      <c r="X582" s="3">
        <v>-8.8140760999999998E-2</v>
      </c>
      <c r="Y582" s="3">
        <v>0</v>
      </c>
    </row>
    <row r="583" spans="9:25" x14ac:dyDescent="0.25">
      <c r="I583" s="3">
        <v>580</v>
      </c>
      <c r="J583" s="24">
        <v>41706.069444444445</v>
      </c>
      <c r="K583" s="3">
        <v>-3.4780351000000001E-2</v>
      </c>
      <c r="L583" s="3">
        <v>64.447040435999995</v>
      </c>
      <c r="M583" s="3">
        <v>35784.790683733998</v>
      </c>
      <c r="N583" s="3">
        <v>42162.925691600998</v>
      </c>
      <c r="O583" s="3">
        <v>6.35298396E+16</v>
      </c>
      <c r="P583" s="3">
        <v>146.73554559999999</v>
      </c>
      <c r="Q583" s="3">
        <v>3.0747871180000002</v>
      </c>
      <c r="R583" s="3">
        <v>91.642679834999996</v>
      </c>
      <c r="S583" s="3">
        <v>-10815.40480151</v>
      </c>
      <c r="T583" s="3">
        <v>-40752.161498380003</v>
      </c>
      <c r="U583" s="3">
        <v>-25.568309589999998</v>
      </c>
      <c r="V583" s="3">
        <v>2.9711157849999998</v>
      </c>
      <c r="W583" s="3">
        <v>-0.78677779000000003</v>
      </c>
      <c r="X583" s="3">
        <v>-8.8133535999999998E-2</v>
      </c>
      <c r="Y583" s="3">
        <v>0</v>
      </c>
    </row>
    <row r="584" spans="9:25" x14ac:dyDescent="0.25">
      <c r="I584" s="3">
        <v>581</v>
      </c>
      <c r="J584" s="24">
        <v>41706.070138888892</v>
      </c>
      <c r="K584" s="3">
        <v>-4.1971906000000003E-2</v>
      </c>
      <c r="L584" s="3">
        <v>64.446952420000002</v>
      </c>
      <c r="M584" s="3">
        <v>35784.692936022002</v>
      </c>
      <c r="N584" s="3">
        <v>42162.827947479003</v>
      </c>
      <c r="O584" s="3">
        <v>6.352983966E+16</v>
      </c>
      <c r="P584" s="3">
        <v>147.73554559999999</v>
      </c>
      <c r="Q584" s="3">
        <v>3.0747942450000001</v>
      </c>
      <c r="R584" s="3">
        <v>91.642552381000002</v>
      </c>
      <c r="S584" s="3">
        <v>-10637.03729256</v>
      </c>
      <c r="T584" s="3">
        <v>-40798.977244560003</v>
      </c>
      <c r="U584" s="3">
        <v>-30.855012899999998</v>
      </c>
      <c r="V584" s="3">
        <v>2.9745383849999998</v>
      </c>
      <c r="W584" s="3">
        <v>-0.77376682100000005</v>
      </c>
      <c r="X584" s="3">
        <v>-8.8124623999999999E-2</v>
      </c>
      <c r="Y584" s="3">
        <v>0</v>
      </c>
    </row>
    <row r="585" spans="9:25" x14ac:dyDescent="0.25">
      <c r="I585" s="3">
        <v>582</v>
      </c>
      <c r="J585" s="24">
        <v>41706.070833333331</v>
      </c>
      <c r="K585" s="3">
        <v>-4.9162707E-2</v>
      </c>
      <c r="L585" s="3">
        <v>64.446865611000007</v>
      </c>
      <c r="M585" s="3">
        <v>35784.595202748998</v>
      </c>
      <c r="N585" s="3">
        <v>42162.730218466997</v>
      </c>
      <c r="O585" s="3">
        <v>6.352983972E+16</v>
      </c>
      <c r="P585" s="3">
        <v>148.73554559999999</v>
      </c>
      <c r="Q585" s="3">
        <v>3.0748013699999999</v>
      </c>
      <c r="R585" s="3">
        <v>91.642384867000004</v>
      </c>
      <c r="S585" s="3">
        <v>-10458.466138199999</v>
      </c>
      <c r="T585" s="3">
        <v>-40845.011894720003</v>
      </c>
      <c r="U585" s="3">
        <v>-36.14113614</v>
      </c>
      <c r="V585" s="3">
        <v>2.9779040609999998</v>
      </c>
      <c r="W585" s="3">
        <v>-0.76074094699999995</v>
      </c>
      <c r="X585" s="3">
        <v>-8.8114024999999999E-2</v>
      </c>
      <c r="Y585" s="3">
        <v>0</v>
      </c>
    </row>
    <row r="586" spans="9:25" x14ac:dyDescent="0.25">
      <c r="I586" s="3">
        <v>583</v>
      </c>
      <c r="J586" s="24">
        <v>41706.071527777778</v>
      </c>
      <c r="K586" s="3">
        <v>-5.6352614000000002E-2</v>
      </c>
      <c r="L586" s="3">
        <v>64.446780016000005</v>
      </c>
      <c r="M586" s="3">
        <v>35784.497485783002</v>
      </c>
      <c r="N586" s="3">
        <v>42162.632506435002</v>
      </c>
      <c r="O586" s="3">
        <v>6.352983978E+16</v>
      </c>
      <c r="P586" s="3">
        <v>149.73554559999999</v>
      </c>
      <c r="Q586" s="3">
        <v>3.0748084950000001</v>
      </c>
      <c r="R586" s="3">
        <v>91.642185123000004</v>
      </c>
      <c r="S586" s="3">
        <v>-10279.69475579</v>
      </c>
      <c r="T586" s="3">
        <v>-40890.26456209</v>
      </c>
      <c r="U586" s="3">
        <v>-41.426578130000003</v>
      </c>
      <c r="V586" s="3">
        <v>2.9812127479999999</v>
      </c>
      <c r="W586" s="3">
        <v>-0.74770041799999998</v>
      </c>
      <c r="X586" s="3">
        <v>-8.8101738999999998E-2</v>
      </c>
      <c r="Y586" s="3">
        <v>0</v>
      </c>
    </row>
    <row r="587" spans="9:25" x14ac:dyDescent="0.25">
      <c r="I587" s="3">
        <v>584</v>
      </c>
      <c r="J587" s="24">
        <v>41706.072222222225</v>
      </c>
      <c r="K587" s="3">
        <v>-6.3541492000000005E-2</v>
      </c>
      <c r="L587" s="3">
        <v>64.446695645000005</v>
      </c>
      <c r="M587" s="3">
        <v>35784.399786995004</v>
      </c>
      <c r="N587" s="3">
        <v>42162.534813252001</v>
      </c>
      <c r="O587" s="3">
        <v>6.352983984E+16</v>
      </c>
      <c r="P587" s="3">
        <v>150.73554559999999</v>
      </c>
      <c r="Q587" s="3">
        <v>3.0748156189999998</v>
      </c>
      <c r="R587" s="3">
        <v>91.641959896000003</v>
      </c>
      <c r="S587" s="3">
        <v>-10100.726566560001</v>
      </c>
      <c r="T587" s="3">
        <v>-40934.734374860003</v>
      </c>
      <c r="U587" s="3">
        <v>-46.711237699999998</v>
      </c>
      <c r="V587" s="3">
        <v>2.9844643820000001</v>
      </c>
      <c r="W587" s="3">
        <v>-0.73464548299999999</v>
      </c>
      <c r="X587" s="3">
        <v>-8.8087766999999997E-2</v>
      </c>
      <c r="Y587" s="3">
        <v>0</v>
      </c>
    </row>
    <row r="588" spans="9:25" x14ac:dyDescent="0.25">
      <c r="I588" s="3">
        <v>585</v>
      </c>
      <c r="J588" s="24">
        <v>41706.072916666664</v>
      </c>
      <c r="K588" s="3">
        <v>-7.0729202000000005E-2</v>
      </c>
      <c r="L588" s="3">
        <v>64.446612504000001</v>
      </c>
      <c r="M588" s="3">
        <v>35784.302108254</v>
      </c>
      <c r="N588" s="3">
        <v>42162.437140786998</v>
      </c>
      <c r="O588" s="3">
        <v>6.35298399E+16</v>
      </c>
      <c r="P588" s="3">
        <v>151.73554559999999</v>
      </c>
      <c r="Q588" s="3">
        <v>3.0748227410000002</v>
      </c>
      <c r="R588" s="3">
        <v>91.641697984999993</v>
      </c>
      <c r="S588" s="3">
        <v>-9921.5649955600002</v>
      </c>
      <c r="T588" s="3">
        <v>-40978.420476200001</v>
      </c>
      <c r="U588" s="3">
        <v>-51.99501369</v>
      </c>
      <c r="V588" s="3">
        <v>2.9876589</v>
      </c>
      <c r="W588" s="3">
        <v>-0.72157639200000001</v>
      </c>
      <c r="X588" s="3">
        <v>-8.8072108999999996E-2</v>
      </c>
      <c r="Y588" s="3">
        <v>0</v>
      </c>
    </row>
    <row r="589" spans="9:25" x14ac:dyDescent="0.25">
      <c r="I589" s="3">
        <v>586</v>
      </c>
      <c r="J589" s="24">
        <v>41706.073611111111</v>
      </c>
      <c r="K589" s="3">
        <v>-7.7915606999999998E-2</v>
      </c>
      <c r="L589" s="3">
        <v>64.446530432000003</v>
      </c>
      <c r="M589" s="3">
        <v>35784.204451427999</v>
      </c>
      <c r="N589" s="3">
        <v>42162.339490908002</v>
      </c>
      <c r="O589" s="3">
        <v>6.352983996E+16</v>
      </c>
      <c r="P589" s="3">
        <v>152.73554559999999</v>
      </c>
      <c r="Q589" s="3">
        <v>3.074829861</v>
      </c>
      <c r="R589" s="3">
        <v>91.641406110999995</v>
      </c>
      <c r="S589" s="3">
        <v>-9742.2134715899992</v>
      </c>
      <c r="T589" s="3">
        <v>-41021.322024269997</v>
      </c>
      <c r="U589" s="3">
        <v>-57.277804969999998</v>
      </c>
      <c r="V589" s="3">
        <v>2.9907962389999998</v>
      </c>
      <c r="W589" s="3">
        <v>-0.70849339600000005</v>
      </c>
      <c r="X589" s="3">
        <v>-8.8054764999999993E-2</v>
      </c>
      <c r="Y589" s="3">
        <v>0</v>
      </c>
    </row>
    <row r="590" spans="9:25" x14ac:dyDescent="0.25">
      <c r="I590" s="3">
        <v>587</v>
      </c>
      <c r="J590" s="24">
        <v>41706.074305555558</v>
      </c>
      <c r="K590" s="3">
        <v>-8.5100569000000001E-2</v>
      </c>
      <c r="L590" s="3">
        <v>64.446449774000001</v>
      </c>
      <c r="M590" s="3">
        <v>35784.106818387001</v>
      </c>
      <c r="N590" s="3">
        <v>42162.241865484</v>
      </c>
      <c r="O590" s="3">
        <v>6.352984002E+16</v>
      </c>
      <c r="P590" s="3">
        <v>153.73554559999999</v>
      </c>
      <c r="Q590" s="3">
        <v>3.0748369800000002</v>
      </c>
      <c r="R590" s="3">
        <v>91.641083866000002</v>
      </c>
      <c r="S590" s="3">
        <v>-9562.6754271200007</v>
      </c>
      <c r="T590" s="3">
        <v>-41063.438192239999</v>
      </c>
      <c r="U590" s="3">
        <v>-62.559510400000001</v>
      </c>
      <c r="V590" s="3">
        <v>2.9938763389999998</v>
      </c>
      <c r="W590" s="3">
        <v>-0.69539674399999996</v>
      </c>
      <c r="X590" s="3">
        <v>-8.8035736000000003E-2</v>
      </c>
      <c r="Y590" s="3">
        <v>0</v>
      </c>
    </row>
    <row r="591" spans="9:25" x14ac:dyDescent="0.25">
      <c r="I591" s="3">
        <v>588</v>
      </c>
      <c r="J591" s="24">
        <v>41706.074999999997</v>
      </c>
      <c r="K591" s="3">
        <v>-9.2283952000000002E-2</v>
      </c>
      <c r="L591" s="3">
        <v>64.446370368000004</v>
      </c>
      <c r="M591" s="3">
        <v>35784.009210998003</v>
      </c>
      <c r="N591" s="3">
        <v>42162.144266381001</v>
      </c>
      <c r="O591" s="3">
        <v>6.352984008E+16</v>
      </c>
      <c r="P591" s="3">
        <v>154.73554559999999</v>
      </c>
      <c r="Q591" s="3">
        <v>3.0748440970000002</v>
      </c>
      <c r="R591" s="3">
        <v>91.640727126000002</v>
      </c>
      <c r="S591" s="3">
        <v>-9382.9542982700004</v>
      </c>
      <c r="T591" s="3">
        <v>-41104.768168310002</v>
      </c>
      <c r="U591" s="3">
        <v>-67.840028880000006</v>
      </c>
      <c r="V591" s="3">
        <v>2.99689914</v>
      </c>
      <c r="W591" s="3">
        <v>-0.68228668699999995</v>
      </c>
      <c r="X591" s="3">
        <v>-8.8015020999999999E-2</v>
      </c>
      <c r="Y591" s="3">
        <v>0</v>
      </c>
    </row>
    <row r="592" spans="9:25" x14ac:dyDescent="0.25">
      <c r="I592" s="3">
        <v>589</v>
      </c>
      <c r="J592" s="24">
        <v>41706.075694444444</v>
      </c>
      <c r="K592" s="3">
        <v>-9.9465617000000006E-2</v>
      </c>
      <c r="L592" s="3">
        <v>64.446292224000004</v>
      </c>
      <c r="M592" s="3">
        <v>35783.911631128998</v>
      </c>
      <c r="N592" s="3">
        <v>42162.046695468001</v>
      </c>
      <c r="O592" s="3">
        <v>6.352984014E+16</v>
      </c>
      <c r="P592" s="3">
        <v>155.73554559999999</v>
      </c>
      <c r="Q592" s="3">
        <v>3.074851212</v>
      </c>
      <c r="R592" s="3">
        <v>91.640345249000006</v>
      </c>
      <c r="S592" s="3">
        <v>-9203.0535246899999</v>
      </c>
      <c r="T592" s="3">
        <v>-41145.311155720003</v>
      </c>
      <c r="U592" s="3">
        <v>-73.119259339999999</v>
      </c>
      <c r="V592" s="3">
        <v>2.9998645829999999</v>
      </c>
      <c r="W592" s="3">
        <v>-0.66916347600000003</v>
      </c>
      <c r="X592" s="3">
        <v>-8.7992622000000006E-2</v>
      </c>
      <c r="Y592" s="3">
        <v>0</v>
      </c>
    </row>
    <row r="593" spans="9:25" x14ac:dyDescent="0.25">
      <c r="I593" s="3">
        <v>590</v>
      </c>
      <c r="J593" s="24">
        <v>41706.076388888891</v>
      </c>
      <c r="K593" s="3">
        <v>-0.106645427</v>
      </c>
      <c r="L593" s="3">
        <v>64.446215347000006</v>
      </c>
      <c r="M593" s="3">
        <v>35783.814080646996</v>
      </c>
      <c r="N593" s="3">
        <v>42161.949154608999</v>
      </c>
      <c r="O593" s="3">
        <v>6.35298402E+16</v>
      </c>
      <c r="P593" s="3">
        <v>156.73554559999999</v>
      </c>
      <c r="Q593" s="3">
        <v>3.0748583250000001</v>
      </c>
      <c r="R593" s="3">
        <v>91.639929324999997</v>
      </c>
      <c r="S593" s="3">
        <v>-9022.9765495200008</v>
      </c>
      <c r="T593" s="3">
        <v>-41185.066372779998</v>
      </c>
      <c r="U593" s="3">
        <v>-78.397100699999996</v>
      </c>
      <c r="V593" s="3">
        <v>3.0027726110000001</v>
      </c>
      <c r="W593" s="3">
        <v>-0.656027362</v>
      </c>
      <c r="X593" s="3">
        <v>-8.7968537999999999E-2</v>
      </c>
      <c r="Y593" s="3">
        <v>0</v>
      </c>
    </row>
    <row r="594" spans="9:25" x14ac:dyDescent="0.25">
      <c r="I594" s="3">
        <v>591</v>
      </c>
      <c r="J594" s="24">
        <v>41706.07708333333</v>
      </c>
      <c r="K594" s="3">
        <v>-0.113823244</v>
      </c>
      <c r="L594" s="3">
        <v>64.446139746</v>
      </c>
      <c r="M594" s="3">
        <v>35783.716561417001</v>
      </c>
      <c r="N594" s="3">
        <v>42161.851645670002</v>
      </c>
      <c r="O594" s="3">
        <v>6.352984026E+16</v>
      </c>
      <c r="P594" s="3">
        <v>157.73554559999999</v>
      </c>
      <c r="Q594" s="3">
        <v>3.0748654360000001</v>
      </c>
      <c r="R594" s="3">
        <v>91.639479679999994</v>
      </c>
      <c r="S594" s="3">
        <v>-8842.7268193300006</v>
      </c>
      <c r="T594" s="3">
        <v>-41224.033052840001</v>
      </c>
      <c r="U594" s="3">
        <v>-83.673451940000007</v>
      </c>
      <c r="V594" s="3">
        <v>3.0056231680000001</v>
      </c>
      <c r="W594" s="3">
        <v>-0.64287859700000005</v>
      </c>
      <c r="X594" s="3">
        <v>-8.7942770000000003E-2</v>
      </c>
      <c r="Y594" s="3">
        <v>0</v>
      </c>
    </row>
    <row r="595" spans="9:25" x14ac:dyDescent="0.25">
      <c r="I595" s="3">
        <v>592</v>
      </c>
      <c r="J595" s="24">
        <v>41706.077777777777</v>
      </c>
      <c r="K595" s="3">
        <v>-0.120998933</v>
      </c>
      <c r="L595" s="3">
        <v>64.446065427999997</v>
      </c>
      <c r="M595" s="3">
        <v>35783.619075306997</v>
      </c>
      <c r="N595" s="3">
        <v>42161.754170517997</v>
      </c>
      <c r="O595" s="3">
        <v>6.352984032E+16</v>
      </c>
      <c r="P595" s="3">
        <v>158.73554559999999</v>
      </c>
      <c r="Q595" s="3">
        <v>3.0748725440000002</v>
      </c>
      <c r="R595" s="3">
        <v>91.639001207999996</v>
      </c>
      <c r="S595" s="3">
        <v>-8662.3077840299993</v>
      </c>
      <c r="T595" s="3">
        <v>-41262.210444379998</v>
      </c>
      <c r="U595" s="3">
        <v>-88.948212040000001</v>
      </c>
      <c r="V595" s="3">
        <v>3.0084161969999998</v>
      </c>
      <c r="W595" s="3">
        <v>-0.62971743099999999</v>
      </c>
      <c r="X595" s="3">
        <v>-8.7915319000000006E-2</v>
      </c>
      <c r="Y595" s="3">
        <v>0</v>
      </c>
    </row>
    <row r="596" spans="9:25" x14ac:dyDescent="0.25">
      <c r="I596" s="3">
        <v>593</v>
      </c>
      <c r="J596" s="24">
        <v>41706.078472222223</v>
      </c>
      <c r="K596" s="3">
        <v>-0.12817235399999999</v>
      </c>
      <c r="L596" s="3">
        <v>64.445992399999994</v>
      </c>
      <c r="M596" s="3">
        <v>35783.521624180001</v>
      </c>
      <c r="N596" s="3">
        <v>42161.656731014999</v>
      </c>
      <c r="O596" s="3">
        <v>6.352984038E+16</v>
      </c>
      <c r="P596" s="3">
        <v>159.73554559999999</v>
      </c>
      <c r="Q596" s="3">
        <v>3.0748796500000002</v>
      </c>
      <c r="R596" s="3">
        <v>91.638486780999997</v>
      </c>
      <c r="S596" s="3">
        <v>-8481.7228968399995</v>
      </c>
      <c r="T596" s="3">
        <v>-41299.597810959996</v>
      </c>
      <c r="U596" s="3">
        <v>-94.221280019999995</v>
      </c>
      <c r="V596" s="3">
        <v>3.0111516460000001</v>
      </c>
      <c r="W596" s="3">
        <v>-0.616544117</v>
      </c>
      <c r="X596" s="3">
        <v>-8.7886184000000006E-2</v>
      </c>
      <c r="Y596" s="3">
        <v>0</v>
      </c>
    </row>
    <row r="597" spans="9:25" x14ac:dyDescent="0.25">
      <c r="I597" s="3">
        <v>594</v>
      </c>
      <c r="J597" s="24">
        <v>41706.07916666667</v>
      </c>
      <c r="K597" s="3">
        <v>-0.13534337099999999</v>
      </c>
      <c r="L597" s="3">
        <v>64.445920670000007</v>
      </c>
      <c r="M597" s="3">
        <v>35783.424209901998</v>
      </c>
      <c r="N597" s="3">
        <v>42161.559329025004</v>
      </c>
      <c r="O597" s="3">
        <v>6.352984044E+16</v>
      </c>
      <c r="P597" s="3">
        <v>160.73554559999999</v>
      </c>
      <c r="Q597" s="3">
        <v>3.0748867529999999</v>
      </c>
      <c r="R597" s="3">
        <v>91.637949539999994</v>
      </c>
      <c r="S597" s="3">
        <v>-8300.9756141899998</v>
      </c>
      <c r="T597" s="3">
        <v>-41336.19443127</v>
      </c>
      <c r="U597" s="3">
        <v>-99.492554940000005</v>
      </c>
      <c r="V597" s="3">
        <v>3.0138294590000001</v>
      </c>
      <c r="W597" s="3">
        <v>-0.60335890800000003</v>
      </c>
      <c r="X597" s="3">
        <v>-8.7855367000000004E-2</v>
      </c>
      <c r="Y597" s="3">
        <v>0</v>
      </c>
    </row>
    <row r="598" spans="9:25" x14ac:dyDescent="0.25">
      <c r="I598" s="3">
        <v>595</v>
      </c>
      <c r="J598" s="24">
        <v>41706.079861111109</v>
      </c>
      <c r="K598" s="3">
        <v>-0.142511847</v>
      </c>
      <c r="L598" s="3">
        <v>64.445850245000003</v>
      </c>
      <c r="M598" s="3">
        <v>35783.326834334999</v>
      </c>
      <c r="N598" s="3">
        <v>42161.461966411996</v>
      </c>
      <c r="O598" s="3">
        <v>6.35298405E+16</v>
      </c>
      <c r="P598" s="3">
        <v>161.73554559999999</v>
      </c>
      <c r="Q598" s="3">
        <v>3.0748938539999999</v>
      </c>
      <c r="R598" s="3">
        <v>91.637372228999993</v>
      </c>
      <c r="S598" s="3">
        <v>-8120.0693956799996</v>
      </c>
      <c r="T598" s="3">
        <v>-41371.99959911</v>
      </c>
      <c r="U598" s="3">
        <v>-104.76193588</v>
      </c>
      <c r="V598" s="3">
        <v>3.0164495859999998</v>
      </c>
      <c r="W598" s="3">
        <v>-0.59016205399999999</v>
      </c>
      <c r="X598" s="3">
        <v>-8.7822868999999998E-2</v>
      </c>
      <c r="Y598" s="3">
        <v>0</v>
      </c>
    </row>
    <row r="599" spans="9:25" x14ac:dyDescent="0.25">
      <c r="I599" s="3">
        <v>596</v>
      </c>
      <c r="J599" s="24">
        <v>41706.080555555556</v>
      </c>
      <c r="K599" s="3">
        <v>-0.149677645</v>
      </c>
      <c r="L599" s="3">
        <v>64.445781131999993</v>
      </c>
      <c r="M599" s="3">
        <v>35783.229499344001</v>
      </c>
      <c r="N599" s="3">
        <v>42161.364645037</v>
      </c>
      <c r="O599" s="3">
        <v>6.352984056E+16</v>
      </c>
      <c r="P599" s="3">
        <v>162.73554559999999</v>
      </c>
      <c r="Q599" s="3">
        <v>3.0749009520000001</v>
      </c>
      <c r="R599" s="3">
        <v>91.636771542999995</v>
      </c>
      <c r="S599" s="3">
        <v>-7939.0077039899998</v>
      </c>
      <c r="T599" s="3">
        <v>-41407.012623449999</v>
      </c>
      <c r="U599" s="3">
        <v>-110.02932195</v>
      </c>
      <c r="V599" s="3">
        <v>3.0190119759999998</v>
      </c>
      <c r="W599" s="3">
        <v>-0.57695380900000004</v>
      </c>
      <c r="X599" s="3">
        <v>-8.7788688000000004E-2</v>
      </c>
      <c r="Y599" s="3">
        <v>0</v>
      </c>
    </row>
    <row r="600" spans="9:25" x14ac:dyDescent="0.25">
      <c r="I600" s="3">
        <v>597</v>
      </c>
      <c r="J600" s="24">
        <v>41706.081250000003</v>
      </c>
      <c r="K600" s="3">
        <v>-0.15684062700000001</v>
      </c>
      <c r="L600" s="3">
        <v>64.445713338999994</v>
      </c>
      <c r="M600" s="3">
        <v>35783.132206791</v>
      </c>
      <c r="N600" s="3">
        <v>42161.267366761</v>
      </c>
      <c r="O600" s="3">
        <v>6.352984062E+16</v>
      </c>
      <c r="P600" s="3">
        <v>163.73554559999999</v>
      </c>
      <c r="Q600" s="3">
        <v>3.074908046</v>
      </c>
      <c r="R600" s="3">
        <v>91.636133052999995</v>
      </c>
      <c r="S600" s="3">
        <v>-7757.7940048199998</v>
      </c>
      <c r="T600" s="3">
        <v>-41441.232828400003</v>
      </c>
      <c r="U600" s="3">
        <v>-115.29461232</v>
      </c>
      <c r="V600" s="3">
        <v>3.021516578</v>
      </c>
      <c r="W600" s="3">
        <v>-0.56373442600000001</v>
      </c>
      <c r="X600" s="3">
        <v>-8.7752828000000005E-2</v>
      </c>
      <c r="Y600" s="3">
        <v>0</v>
      </c>
    </row>
    <row r="601" spans="9:25" x14ac:dyDescent="0.25">
      <c r="I601" s="3">
        <v>598</v>
      </c>
      <c r="J601" s="24">
        <v>41706.081944444442</v>
      </c>
      <c r="K601" s="3">
        <v>-0.16400065599999999</v>
      </c>
      <c r="L601" s="3">
        <v>64.445646874000005</v>
      </c>
      <c r="M601" s="3">
        <v>35783.034958534998</v>
      </c>
      <c r="N601" s="3">
        <v>42161.170133444997</v>
      </c>
      <c r="O601" s="3">
        <v>6.352984068E+16</v>
      </c>
      <c r="P601" s="3">
        <v>164.73554559999999</v>
      </c>
      <c r="Q601" s="3">
        <v>3.0749151380000002</v>
      </c>
      <c r="R601" s="3">
        <v>91.635463326000007</v>
      </c>
      <c r="S601" s="3">
        <v>-7576.4317668499998</v>
      </c>
      <c r="T601" s="3">
        <v>-41474.659553279998</v>
      </c>
      <c r="U601" s="3">
        <v>-120.55770618</v>
      </c>
      <c r="V601" s="3">
        <v>3.0239633440000002</v>
      </c>
      <c r="W601" s="3">
        <v>-0.55050415799999997</v>
      </c>
      <c r="X601" s="3">
        <v>-8.7715287000000003E-2</v>
      </c>
      <c r="Y601" s="3">
        <v>0</v>
      </c>
    </row>
    <row r="602" spans="9:25" x14ac:dyDescent="0.25">
      <c r="I602" s="3">
        <v>599</v>
      </c>
      <c r="J602" s="24">
        <v>41706.082638888889</v>
      </c>
      <c r="K602" s="3">
        <v>-0.171157596</v>
      </c>
      <c r="L602" s="3">
        <v>64.445581742000002</v>
      </c>
      <c r="M602" s="3">
        <v>35782.937756439002</v>
      </c>
      <c r="N602" s="3">
        <v>42161.072946949003</v>
      </c>
      <c r="O602" s="3">
        <v>6.352984074E+16</v>
      </c>
      <c r="P602" s="3">
        <v>165.73554559999999</v>
      </c>
      <c r="Q602" s="3">
        <v>3.074922226</v>
      </c>
      <c r="R602" s="3">
        <v>91.634764427999997</v>
      </c>
      <c r="S602" s="3">
        <v>-7394.9244616300002</v>
      </c>
      <c r="T602" s="3">
        <v>-41507.292152549999</v>
      </c>
      <c r="U602" s="3">
        <v>-125.81850274999999</v>
      </c>
      <c r="V602" s="3">
        <v>3.0263522260000002</v>
      </c>
      <c r="W602" s="3">
        <v>-0.53726325699999999</v>
      </c>
      <c r="X602" s="3">
        <v>-8.7676066999999996E-2</v>
      </c>
      <c r="Y602" s="3">
        <v>0</v>
      </c>
    </row>
    <row r="603" spans="9:25" x14ac:dyDescent="0.25">
      <c r="I603" s="3">
        <v>600</v>
      </c>
      <c r="J603" s="24">
        <v>41706.083333333336</v>
      </c>
      <c r="K603" s="3">
        <v>-0.178311309</v>
      </c>
      <c r="L603" s="3">
        <v>64.445517783</v>
      </c>
      <c r="M603" s="3">
        <v>35782.840602361997</v>
      </c>
      <c r="N603" s="3">
        <v>42160.975809128999</v>
      </c>
      <c r="O603" s="3">
        <v>6.35298408E+16</v>
      </c>
      <c r="P603" s="3">
        <v>166.73554559999999</v>
      </c>
      <c r="Q603" s="3">
        <v>3.0749293099999999</v>
      </c>
      <c r="R603" s="3">
        <v>91.634037411999998</v>
      </c>
      <c r="S603" s="3">
        <v>-7213.2755635499998</v>
      </c>
      <c r="T603" s="3">
        <v>-41539.129995889998</v>
      </c>
      <c r="U603" s="3">
        <v>-131.07690131999999</v>
      </c>
      <c r="V603" s="3">
        <v>3.028683177</v>
      </c>
      <c r="W603" s="3">
        <v>-0.52401197700000002</v>
      </c>
      <c r="X603" s="3">
        <v>-8.7635167999999999E-2</v>
      </c>
      <c r="Y603" s="3">
        <v>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40"/>
  <sheetViews>
    <sheetView workbookViewId="0">
      <selection activeCell="D3" sqref="D3"/>
    </sheetView>
  </sheetViews>
  <sheetFormatPr defaultRowHeight="15" x14ac:dyDescent="0.25"/>
  <cols>
    <col min="14" max="14" width="16.5703125" customWidth="1"/>
    <col min="15" max="15" width="13.7109375" customWidth="1"/>
  </cols>
  <sheetData>
    <row r="1" spans="3:15" x14ac:dyDescent="0.25">
      <c r="C1" s="3" t="s">
        <v>31</v>
      </c>
      <c r="D1" s="3"/>
      <c r="E1" s="3" t="s">
        <v>1</v>
      </c>
      <c r="F1" s="3"/>
      <c r="G1" s="3" t="s">
        <v>2</v>
      </c>
      <c r="H1" s="3"/>
      <c r="I1" s="3" t="s">
        <v>3</v>
      </c>
      <c r="J1" s="10"/>
      <c r="K1" s="3" t="s">
        <v>29</v>
      </c>
      <c r="L1" s="3"/>
      <c r="M1" s="10" t="s">
        <v>36</v>
      </c>
      <c r="O1" t="s">
        <v>91</v>
      </c>
    </row>
    <row r="2" spans="3:15" x14ac:dyDescent="0.25">
      <c r="C2" s="3" t="s">
        <v>175</v>
      </c>
      <c r="D2" s="3" t="s">
        <v>176</v>
      </c>
      <c r="E2" s="3" t="s">
        <v>7</v>
      </c>
      <c r="F2" s="3" t="s">
        <v>8</v>
      </c>
      <c r="G2" s="3" t="s">
        <v>9</v>
      </c>
      <c r="H2" s="3" t="s">
        <v>10</v>
      </c>
      <c r="I2" s="3" t="s">
        <v>11</v>
      </c>
      <c r="J2" s="10" t="s">
        <v>26</v>
      </c>
      <c r="K2" s="3" t="s">
        <v>27</v>
      </c>
      <c r="L2" s="3" t="s">
        <v>28</v>
      </c>
      <c r="M2" s="10" t="s">
        <v>37</v>
      </c>
    </row>
    <row r="3" spans="3:15" x14ac:dyDescent="0.25">
      <c r="C3">
        <v>3.6465999999999998</v>
      </c>
      <c r="D3">
        <v>102.02760000000001</v>
      </c>
      <c r="E3">
        <v>25</v>
      </c>
      <c r="F3" t="s">
        <v>60</v>
      </c>
      <c r="G3">
        <v>426</v>
      </c>
      <c r="H3">
        <v>789</v>
      </c>
      <c r="I3">
        <v>22800</v>
      </c>
      <c r="J3">
        <v>6949.4400000000005</v>
      </c>
      <c r="K3">
        <v>1800</v>
      </c>
      <c r="L3">
        <v>32.918399999999998</v>
      </c>
      <c r="M3">
        <v>113.69999999168795</v>
      </c>
      <c r="N3" s="19" t="s">
        <v>80</v>
      </c>
      <c r="O3" s="19" t="s">
        <v>81</v>
      </c>
    </row>
    <row r="4" spans="3:15" x14ac:dyDescent="0.25">
      <c r="C4">
        <v>3.7073</v>
      </c>
      <c r="D4">
        <v>102.05629999999999</v>
      </c>
      <c r="E4" s="3">
        <v>25</v>
      </c>
      <c r="F4" t="s">
        <v>60</v>
      </c>
      <c r="G4">
        <v>427</v>
      </c>
      <c r="H4">
        <v>790</v>
      </c>
      <c r="I4">
        <v>24000</v>
      </c>
      <c r="J4">
        <v>7315.2000000000007</v>
      </c>
      <c r="K4">
        <v>1800</v>
      </c>
      <c r="L4">
        <v>32.918399999999998</v>
      </c>
      <c r="M4">
        <v>126.86666670127306</v>
      </c>
      <c r="N4">
        <f>180/PI()*(ASIN(SIN(C3*PI()/180)*COS(M3/6371) + COS(C3*PI()/180)*SIN((M4-M3)/6371)*COS(E3*PI()/180)))</f>
        <v>3.7533413560509992</v>
      </c>
      <c r="O4">
        <f>180/PI()*(D3 *PI()/180+ ATAN2(COS((M4-M3)/6371)-SIN(C3*PI()/180)*SIN(C4*PI()/180), SIN(E3*PI()/180)*SIN((M4-M3)/6371)*COS(C3*PI()/180)))</f>
        <v>102.07774748504823</v>
      </c>
    </row>
    <row r="5" spans="3:15" x14ac:dyDescent="0.25">
      <c r="C5">
        <v>3.7629999999999999</v>
      </c>
      <c r="D5">
        <v>102.0825</v>
      </c>
      <c r="E5" s="3">
        <v>25</v>
      </c>
      <c r="F5" t="s">
        <v>60</v>
      </c>
      <c r="G5">
        <v>433</v>
      </c>
      <c r="H5">
        <v>801</v>
      </c>
      <c r="I5">
        <v>24800</v>
      </c>
      <c r="J5">
        <v>7559.04</v>
      </c>
      <c r="K5">
        <v>1560</v>
      </c>
      <c r="L5">
        <v>28.529279999999996</v>
      </c>
      <c r="M5">
        <v>126.86666670127306</v>
      </c>
      <c r="N5" s="3">
        <f>180/PI()*(ASIN(SIN(N4*PI()/180)*COS(($M5-$M4)/6371) + COS(N4*PI()/180)*SIN(($M5-$M4)/6371)*COS($E4*PI()/180)))</f>
        <v>3.7533413560509983</v>
      </c>
      <c r="O5" s="3">
        <f>180/PI()*(O4 *PI()/180+ ATAN2(COS(($M5-$M4)/6371)-SIN(N4*PI()/180)*SIN(N5*PI()/180), SIN($E4*PI()/180)*SIN(($M5-$M4)/6371)*COS(N4*PI()/180)))</f>
        <v>102.07774748504825</v>
      </c>
    </row>
    <row r="6" spans="3:15" x14ac:dyDescent="0.25">
      <c r="C6">
        <v>3.8187000000000002</v>
      </c>
      <c r="D6">
        <v>102.1087</v>
      </c>
      <c r="E6" s="3">
        <v>25</v>
      </c>
      <c r="F6" t="s">
        <v>60</v>
      </c>
      <c r="G6">
        <v>440</v>
      </c>
      <c r="H6">
        <v>814</v>
      </c>
      <c r="I6">
        <v>25600</v>
      </c>
      <c r="J6">
        <v>7802.88</v>
      </c>
      <c r="K6">
        <v>1380</v>
      </c>
      <c r="L6">
        <v>25.237439999999999</v>
      </c>
      <c r="M6">
        <v>140.43333341216203</v>
      </c>
      <c r="N6" s="3">
        <f t="shared" ref="N6:N15" si="0">180/PI()*(ASIN(SIN(N5*PI()/180)*COS(($M6-$M5)/6371) + COS(N5*PI()/180)*SIN(($M6-$M5)/6371)*COS($E5*PI()/180)))</f>
        <v>3.8639165875486388</v>
      </c>
      <c r="O6" s="3">
        <f t="shared" ref="O6:O15" si="1">180/PI()*(O5 *PI()/180+ ATAN2(COS(($M6-$M5)/6371)-SIN(N5*PI()/180)*SIN(N6*PI()/180), SIN($E5*PI()/180)*SIN(($M6-$M5)/6371)*COS(N5*PI()/180)))</f>
        <v>102.12942772068473</v>
      </c>
    </row>
    <row r="7" spans="3:15" x14ac:dyDescent="0.25">
      <c r="C7">
        <v>3.8740000000000001</v>
      </c>
      <c r="D7">
        <v>102.13460000000001</v>
      </c>
      <c r="E7" s="3">
        <v>25</v>
      </c>
      <c r="F7" t="s">
        <v>60</v>
      </c>
      <c r="G7">
        <v>448</v>
      </c>
      <c r="H7">
        <v>830</v>
      </c>
      <c r="I7">
        <v>26200</v>
      </c>
      <c r="J7">
        <v>7985.76</v>
      </c>
      <c r="K7">
        <v>1260</v>
      </c>
      <c r="L7">
        <v>23.042879999999997</v>
      </c>
      <c r="M7">
        <v>140.43333341216203</v>
      </c>
      <c r="N7" s="3">
        <f t="shared" si="0"/>
        <v>3.8639165875486388</v>
      </c>
      <c r="O7" s="3">
        <f t="shared" si="1"/>
        <v>102.12942772068473</v>
      </c>
    </row>
    <row r="8" spans="3:15" x14ac:dyDescent="0.25">
      <c r="C8">
        <v>3.9316</v>
      </c>
      <c r="D8">
        <v>102.1618</v>
      </c>
      <c r="E8" s="3">
        <v>25</v>
      </c>
      <c r="F8" t="s">
        <v>60</v>
      </c>
      <c r="G8">
        <v>454</v>
      </c>
      <c r="H8">
        <v>840</v>
      </c>
      <c r="I8">
        <v>26900</v>
      </c>
      <c r="J8">
        <v>8199.1200000000008</v>
      </c>
      <c r="K8">
        <v>1380</v>
      </c>
      <c r="L8">
        <v>25.237439999999999</v>
      </c>
      <c r="M8">
        <v>154.43333345779683</v>
      </c>
      <c r="N8" s="3">
        <f t="shared" si="0"/>
        <v>3.9780236069574517</v>
      </c>
      <c r="O8" s="3">
        <f t="shared" si="1"/>
        <v>102.18276595452035</v>
      </c>
    </row>
    <row r="9" spans="3:15" x14ac:dyDescent="0.25">
      <c r="C9">
        <v>3.9967999999999999</v>
      </c>
      <c r="D9">
        <v>102.1926</v>
      </c>
      <c r="E9" s="3">
        <v>25</v>
      </c>
      <c r="F9" t="s">
        <v>60</v>
      </c>
      <c r="G9">
        <v>458</v>
      </c>
      <c r="H9">
        <v>848</v>
      </c>
      <c r="I9">
        <v>27700</v>
      </c>
      <c r="J9">
        <v>8442.9600000000009</v>
      </c>
      <c r="K9">
        <v>1320</v>
      </c>
      <c r="L9">
        <v>24.140159999999998</v>
      </c>
      <c r="M9">
        <v>154.43333345779683</v>
      </c>
      <c r="N9" s="3">
        <f t="shared" si="0"/>
        <v>3.9780236069574517</v>
      </c>
      <c r="O9" s="3">
        <f t="shared" si="1"/>
        <v>102.18276595452035</v>
      </c>
    </row>
    <row r="10" spans="3:15" x14ac:dyDescent="0.25">
      <c r="C10">
        <v>4.0739999999999998</v>
      </c>
      <c r="D10">
        <v>102.2289</v>
      </c>
      <c r="E10" s="3">
        <v>25</v>
      </c>
      <c r="F10" t="s">
        <v>60</v>
      </c>
      <c r="G10">
        <v>465</v>
      </c>
      <c r="H10">
        <v>861</v>
      </c>
      <c r="I10">
        <v>28600</v>
      </c>
      <c r="J10">
        <v>8717.2800000000007</v>
      </c>
      <c r="K10">
        <v>1320</v>
      </c>
      <c r="L10">
        <v>24.140159999999998</v>
      </c>
      <c r="M10">
        <v>168.78333335422212</v>
      </c>
      <c r="N10" s="3">
        <f t="shared" si="0"/>
        <v>4.0949832050461357</v>
      </c>
      <c r="O10" s="3">
        <f t="shared" si="1"/>
        <v>102.23744551786652</v>
      </c>
    </row>
    <row r="11" spans="3:15" x14ac:dyDescent="0.25">
      <c r="C11">
        <v>4.1429999999999998</v>
      </c>
      <c r="D11">
        <v>102.2615</v>
      </c>
      <c r="E11" s="3">
        <v>25</v>
      </c>
      <c r="F11" t="s">
        <v>60</v>
      </c>
      <c r="G11">
        <v>469</v>
      </c>
      <c r="H11">
        <v>869</v>
      </c>
      <c r="I11">
        <v>29400</v>
      </c>
      <c r="J11">
        <v>8961.1200000000008</v>
      </c>
      <c r="K11">
        <v>1260</v>
      </c>
      <c r="L11">
        <v>23.042879999999997</v>
      </c>
      <c r="M11">
        <v>183.26666673476575</v>
      </c>
      <c r="N11" s="3">
        <f t="shared" si="0"/>
        <v>4.2130294654601173</v>
      </c>
      <c r="O11" s="3">
        <f t="shared" si="1"/>
        <v>102.29264139609016</v>
      </c>
    </row>
    <row r="12" spans="3:15" x14ac:dyDescent="0.25">
      <c r="C12">
        <v>4.2042000000000002</v>
      </c>
      <c r="D12">
        <v>102.29040000000001</v>
      </c>
      <c r="E12" s="3">
        <v>25</v>
      </c>
      <c r="F12" t="s">
        <v>60</v>
      </c>
      <c r="G12">
        <v>472</v>
      </c>
      <c r="H12">
        <v>874</v>
      </c>
      <c r="I12">
        <v>30000</v>
      </c>
      <c r="J12">
        <v>9144</v>
      </c>
      <c r="K12">
        <v>1200</v>
      </c>
      <c r="L12">
        <v>21.945599999999999</v>
      </c>
      <c r="M12">
        <v>183.26666673476575</v>
      </c>
      <c r="N12" s="3">
        <f t="shared" si="0"/>
        <v>4.2130294654601173</v>
      </c>
      <c r="O12" s="3">
        <f t="shared" si="1"/>
        <v>102.29264139609018</v>
      </c>
    </row>
    <row r="13" spans="3:15" x14ac:dyDescent="0.25">
      <c r="C13">
        <v>4.7015000000000002</v>
      </c>
      <c r="D13">
        <v>102.52509999999999</v>
      </c>
      <c r="E13" s="3">
        <v>25</v>
      </c>
      <c r="F13" t="s">
        <v>60</v>
      </c>
      <c r="G13">
        <v>468</v>
      </c>
      <c r="H13">
        <v>867</v>
      </c>
      <c r="I13">
        <v>35000</v>
      </c>
      <c r="J13">
        <v>10668</v>
      </c>
      <c r="K13">
        <v>960</v>
      </c>
      <c r="L13">
        <v>17.556480000000001</v>
      </c>
      <c r="M13">
        <v>241.06666677177418</v>
      </c>
      <c r="N13" s="3">
        <f t="shared" si="0"/>
        <v>4.6841032050645151</v>
      </c>
      <c r="O13" s="3">
        <f t="shared" si="1"/>
        <v>102.5130553952671</v>
      </c>
    </row>
    <row r="14" spans="3:15" x14ac:dyDescent="0.25">
      <c r="C14">
        <v>4.7073</v>
      </c>
      <c r="D14">
        <v>102.5278</v>
      </c>
      <c r="E14" s="3">
        <v>25</v>
      </c>
      <c r="F14" t="s">
        <v>60</v>
      </c>
      <c r="G14">
        <v>468</v>
      </c>
      <c r="H14">
        <v>867</v>
      </c>
      <c r="I14">
        <v>35000</v>
      </c>
      <c r="J14">
        <v>10668</v>
      </c>
      <c r="K14">
        <v>0</v>
      </c>
      <c r="L14">
        <v>0</v>
      </c>
      <c r="M14">
        <v>255.51666666747769</v>
      </c>
      <c r="N14" s="3">
        <f t="shared" si="0"/>
        <v>4.801877513360191</v>
      </c>
      <c r="O14" s="3">
        <f t="shared" si="1"/>
        <v>102.56816887467427</v>
      </c>
    </row>
    <row r="15" spans="3:15" x14ac:dyDescent="0.25">
      <c r="C15" s="3">
        <f t="shared" ref="C15" si="2">180/PI()*(ASIN(SIN(C14*PI()/180)*COS(($M15-$M14)/6371) + COS(C14*PI()/180)*SIN(($M15-$M14)/6371)*COS($E14*PI()/180)))</f>
        <v>5.0698457467288129</v>
      </c>
      <c r="D15" s="3">
        <f t="shared" ref="D15" si="3">180/PI()*(D14 *PI()/180+ ATAN2(COS(($M15-$M14)/6371)-SIN(C14*PI()/180)*SIN(C15*PI()/180), SIN($E14*PI()/180)*SIN(($M15-$M14)/6371)*COS(C14*PI()/180)))</f>
        <v>102.69753059520443</v>
      </c>
      <c r="M15">
        <v>300</v>
      </c>
      <c r="N15" s="3">
        <f t="shared" si="0"/>
        <v>5.1644228450426715</v>
      </c>
      <c r="O15" s="3">
        <f t="shared" si="1"/>
        <v>102.7379245608803</v>
      </c>
    </row>
    <row r="16" spans="3:15" x14ac:dyDescent="0.25">
      <c r="C16" s="3">
        <f t="shared" ref="C16:C40" si="4">180/PI()*(ASIN(SIN(C15*PI()/180)*COS(($M16-$M15)/6371) + COS(C15*PI()/180)*SIN(($M16-$M15)/6371)*COS($E15*PI()/180)))</f>
        <v>2.3718809289726206</v>
      </c>
      <c r="D16" s="3">
        <f t="shared" ref="D16:D40" si="5">180/PI()*(D15 *PI()/180+ ATAN2(COS(($M16-$M15)/6371)-SIN(C15*PI()/180)*SIN(C16*PI()/180), SIN($E15*PI()/180)*SIN(($M16-$M15)/6371)*COS(C15*PI()/180)))</f>
        <v>102.69753059520443</v>
      </c>
    </row>
    <row r="17" spans="3:4" x14ac:dyDescent="0.25">
      <c r="C17" s="3">
        <f t="shared" si="4"/>
        <v>2.3718809289726206</v>
      </c>
      <c r="D17" s="3">
        <f t="shared" si="5"/>
        <v>102.69753059520443</v>
      </c>
    </row>
    <row r="18" spans="3:4" x14ac:dyDescent="0.25">
      <c r="C18" s="3">
        <f t="shared" si="4"/>
        <v>2.3718809289726206</v>
      </c>
      <c r="D18" s="3">
        <f t="shared" si="5"/>
        <v>102.69753059520443</v>
      </c>
    </row>
    <row r="19" spans="3:4" x14ac:dyDescent="0.25">
      <c r="C19" s="3">
        <f t="shared" si="4"/>
        <v>2.3718809289726206</v>
      </c>
      <c r="D19" s="3">
        <f t="shared" si="5"/>
        <v>102.69753059520443</v>
      </c>
    </row>
    <row r="20" spans="3:4" x14ac:dyDescent="0.25">
      <c r="C20" s="3">
        <f t="shared" si="4"/>
        <v>2.3718809289726206</v>
      </c>
      <c r="D20" s="3">
        <f t="shared" si="5"/>
        <v>102.69753059520443</v>
      </c>
    </row>
    <row r="21" spans="3:4" x14ac:dyDescent="0.25">
      <c r="C21" s="3">
        <f t="shared" si="4"/>
        <v>2.3718809289726206</v>
      </c>
      <c r="D21" s="3">
        <f t="shared" si="5"/>
        <v>102.69753059520443</v>
      </c>
    </row>
    <row r="22" spans="3:4" x14ac:dyDescent="0.25">
      <c r="C22" s="3">
        <f t="shared" si="4"/>
        <v>2.3718809289726206</v>
      </c>
      <c r="D22" s="3">
        <f t="shared" si="5"/>
        <v>102.69753059520443</v>
      </c>
    </row>
    <row r="23" spans="3:4" x14ac:dyDescent="0.25">
      <c r="C23" s="3">
        <f t="shared" si="4"/>
        <v>2.3718809289726206</v>
      </c>
      <c r="D23" s="3">
        <f t="shared" si="5"/>
        <v>102.69753059520443</v>
      </c>
    </row>
    <row r="24" spans="3:4" x14ac:dyDescent="0.25">
      <c r="C24" s="3">
        <f t="shared" si="4"/>
        <v>2.3718809289726206</v>
      </c>
      <c r="D24" s="3">
        <f t="shared" si="5"/>
        <v>102.69753059520443</v>
      </c>
    </row>
    <row r="25" spans="3:4" x14ac:dyDescent="0.25">
      <c r="C25" s="3">
        <f t="shared" si="4"/>
        <v>2.3718809289726206</v>
      </c>
      <c r="D25" s="3">
        <f t="shared" si="5"/>
        <v>102.69753059520443</v>
      </c>
    </row>
    <row r="26" spans="3:4" x14ac:dyDescent="0.25">
      <c r="C26" s="3">
        <f t="shared" si="4"/>
        <v>2.3718809289726206</v>
      </c>
      <c r="D26" s="3">
        <f t="shared" si="5"/>
        <v>102.69753059520443</v>
      </c>
    </row>
    <row r="27" spans="3:4" x14ac:dyDescent="0.25">
      <c r="C27" s="3">
        <f t="shared" si="4"/>
        <v>2.3718809289726206</v>
      </c>
      <c r="D27" s="3">
        <f t="shared" si="5"/>
        <v>102.69753059520443</v>
      </c>
    </row>
    <row r="28" spans="3:4" x14ac:dyDescent="0.25">
      <c r="C28" s="3">
        <f t="shared" si="4"/>
        <v>2.3718809289726206</v>
      </c>
      <c r="D28" s="3">
        <f t="shared" si="5"/>
        <v>102.69753059520443</v>
      </c>
    </row>
    <row r="29" spans="3:4" x14ac:dyDescent="0.25">
      <c r="C29" s="3">
        <f t="shared" si="4"/>
        <v>2.3718809289726206</v>
      </c>
      <c r="D29" s="3">
        <f t="shared" si="5"/>
        <v>102.69753059520443</v>
      </c>
    </row>
    <row r="30" spans="3:4" x14ac:dyDescent="0.25">
      <c r="C30" s="3">
        <f t="shared" si="4"/>
        <v>2.3718809289726206</v>
      </c>
      <c r="D30" s="3">
        <f t="shared" si="5"/>
        <v>102.69753059520443</v>
      </c>
    </row>
    <row r="31" spans="3:4" x14ac:dyDescent="0.25">
      <c r="C31" s="3">
        <f t="shared" si="4"/>
        <v>2.3718809289726206</v>
      </c>
      <c r="D31" s="3">
        <f t="shared" si="5"/>
        <v>102.69753059520443</v>
      </c>
    </row>
    <row r="32" spans="3:4" x14ac:dyDescent="0.25">
      <c r="C32" s="3">
        <f t="shared" si="4"/>
        <v>2.3718809289726206</v>
      </c>
      <c r="D32" s="3">
        <f t="shared" si="5"/>
        <v>102.69753059520443</v>
      </c>
    </row>
    <row r="33" spans="3:4" x14ac:dyDescent="0.25">
      <c r="C33" s="3">
        <f t="shared" si="4"/>
        <v>2.3718809289726206</v>
      </c>
      <c r="D33" s="3">
        <f t="shared" si="5"/>
        <v>102.69753059520443</v>
      </c>
    </row>
    <row r="34" spans="3:4" x14ac:dyDescent="0.25">
      <c r="C34" s="3">
        <f t="shared" si="4"/>
        <v>2.3718809289726206</v>
      </c>
      <c r="D34" s="3">
        <f t="shared" si="5"/>
        <v>102.69753059520443</v>
      </c>
    </row>
    <row r="35" spans="3:4" x14ac:dyDescent="0.25">
      <c r="C35" s="3">
        <f t="shared" si="4"/>
        <v>2.3718809289726206</v>
      </c>
      <c r="D35" s="3">
        <f t="shared" si="5"/>
        <v>102.69753059520443</v>
      </c>
    </row>
    <row r="36" spans="3:4" x14ac:dyDescent="0.25">
      <c r="C36" s="3">
        <f t="shared" si="4"/>
        <v>2.3718809289726206</v>
      </c>
      <c r="D36" s="3">
        <f t="shared" si="5"/>
        <v>102.69753059520443</v>
      </c>
    </row>
    <row r="37" spans="3:4" x14ac:dyDescent="0.25">
      <c r="C37" s="3">
        <f t="shared" si="4"/>
        <v>2.3718809289726206</v>
      </c>
      <c r="D37" s="3">
        <f t="shared" si="5"/>
        <v>102.69753059520443</v>
      </c>
    </row>
    <row r="38" spans="3:4" x14ac:dyDescent="0.25">
      <c r="C38" s="3">
        <f t="shared" si="4"/>
        <v>2.3718809289726206</v>
      </c>
      <c r="D38" s="3">
        <f t="shared" si="5"/>
        <v>102.69753059520443</v>
      </c>
    </row>
    <row r="39" spans="3:4" x14ac:dyDescent="0.25">
      <c r="C39" s="3">
        <f t="shared" si="4"/>
        <v>2.3718809289726206</v>
      </c>
      <c r="D39" s="3">
        <f t="shared" si="5"/>
        <v>102.69753059520443</v>
      </c>
    </row>
    <row r="40" spans="3:4" x14ac:dyDescent="0.25">
      <c r="C40" s="3">
        <f t="shared" si="4"/>
        <v>2.3718809289726206</v>
      </c>
      <c r="D40" s="3">
        <f t="shared" si="5"/>
        <v>102.69753059520443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C3" sqref="C3"/>
    </sheetView>
  </sheetViews>
  <sheetFormatPr defaultRowHeight="15" x14ac:dyDescent="0.25"/>
  <cols>
    <col min="12" max="12" width="26.85546875" bestFit="1" customWidth="1"/>
  </cols>
  <sheetData>
    <row r="1" spans="1:14" x14ac:dyDescent="0.25">
      <c r="B1" t="s">
        <v>31</v>
      </c>
      <c r="D1" t="s">
        <v>53</v>
      </c>
      <c r="G1" t="s">
        <v>1</v>
      </c>
      <c r="J1" t="s">
        <v>0</v>
      </c>
    </row>
    <row r="2" spans="1:14" x14ac:dyDescent="0.25">
      <c r="A2" t="s">
        <v>51</v>
      </c>
      <c r="B2" t="s">
        <v>175</v>
      </c>
      <c r="C2" t="s">
        <v>176</v>
      </c>
      <c r="D2" t="s">
        <v>54</v>
      </c>
      <c r="E2" t="s">
        <v>55</v>
      </c>
      <c r="F2" t="s">
        <v>41</v>
      </c>
      <c r="G2" t="s">
        <v>7</v>
      </c>
      <c r="H2" t="s">
        <v>8</v>
      </c>
      <c r="I2" t="s">
        <v>36</v>
      </c>
      <c r="J2" t="s">
        <v>0</v>
      </c>
      <c r="K2" t="s">
        <v>40</v>
      </c>
      <c r="L2" t="s">
        <v>52</v>
      </c>
      <c r="M2" t="s">
        <v>86</v>
      </c>
      <c r="N2" t="s">
        <v>87</v>
      </c>
    </row>
    <row r="3" spans="1:14" x14ac:dyDescent="0.25">
      <c r="A3" t="s">
        <v>56</v>
      </c>
      <c r="B3">
        <v>2.7528000000000001</v>
      </c>
      <c r="C3">
        <v>101.7089</v>
      </c>
      <c r="D3">
        <v>801222</v>
      </c>
      <c r="E3">
        <v>304611.62</v>
      </c>
      <c r="F3" t="s">
        <v>43</v>
      </c>
      <c r="G3">
        <v>26</v>
      </c>
      <c r="H3" t="s">
        <v>60</v>
      </c>
      <c r="I3">
        <v>0</v>
      </c>
      <c r="J3">
        <v>41705.695833333331</v>
      </c>
      <c r="K3">
        <v>0</v>
      </c>
      <c r="L3" t="s">
        <v>57</v>
      </c>
      <c r="M3" s="19" t="s">
        <v>89</v>
      </c>
      <c r="N3" t="s">
        <v>88</v>
      </c>
    </row>
    <row r="4" spans="1:14" x14ac:dyDescent="0.25">
      <c r="A4" t="s">
        <v>58</v>
      </c>
      <c r="B4">
        <v>4.7073</v>
      </c>
      <c r="C4">
        <v>102.5278</v>
      </c>
      <c r="D4">
        <v>724842.48</v>
      </c>
      <c r="E4">
        <v>225743.23</v>
      </c>
      <c r="F4" t="s">
        <v>42</v>
      </c>
      <c r="G4">
        <v>25</v>
      </c>
      <c r="H4" t="s">
        <v>60</v>
      </c>
      <c r="I4">
        <v>256</v>
      </c>
      <c r="J4">
        <v>41705.709722222222</v>
      </c>
      <c r="K4">
        <v>0.53</v>
      </c>
      <c r="L4" t="s">
        <v>59</v>
      </c>
      <c r="M4">
        <f>ACOS(SIN(RADIANS(B3))*SIN(RADIANS(B4))+COS(RADIANS(B3))*COS(RADIANS(B4))*COS(RADIANS(C4)-RADIANS(C3)))*6371</f>
        <v>235.55914182417183</v>
      </c>
      <c r="N4">
        <f>DEGREES(ATAN2(COS(RADIANS(B3))*SIN(RADIANS(B4))-SIN(RADIANS(B3))*COS(RADIANS(B4))*COS(RADIANS(C4)-RADIANS(C3)), SIN(RADIANS(C4)-RADIANS(C3))*COS(RADIANS(B4))))</f>
        <v>22.664220262683937</v>
      </c>
    </row>
    <row r="5" spans="1:14" x14ac:dyDescent="0.25">
      <c r="A5" t="s">
        <v>32</v>
      </c>
      <c r="B5">
        <v>6.5514999999999999</v>
      </c>
      <c r="C5">
        <v>103.57859999999999</v>
      </c>
      <c r="D5">
        <v>724391.66</v>
      </c>
      <c r="E5">
        <v>342843.99</v>
      </c>
      <c r="F5" t="s">
        <v>42</v>
      </c>
      <c r="G5">
        <v>263</v>
      </c>
      <c r="H5" t="s">
        <v>61</v>
      </c>
      <c r="I5">
        <v>528</v>
      </c>
      <c r="J5">
        <v>41705.722916666666</v>
      </c>
      <c r="K5">
        <v>0.85</v>
      </c>
      <c r="L5" t="s">
        <v>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0"/>
  <sheetViews>
    <sheetView workbookViewId="0">
      <selection activeCell="Q12" sqref="Q12"/>
    </sheetView>
  </sheetViews>
  <sheetFormatPr defaultRowHeight="15" x14ac:dyDescent="0.25"/>
  <cols>
    <col min="3" max="3" width="13" customWidth="1"/>
    <col min="19" max="20" width="9.140625" style="3"/>
  </cols>
  <sheetData>
    <row r="1" spans="1:26" x14ac:dyDescent="0.25">
      <c r="A1" s="3" t="s">
        <v>0</v>
      </c>
      <c r="B1" s="3" t="s">
        <v>39</v>
      </c>
      <c r="C1" s="13" t="s">
        <v>31</v>
      </c>
      <c r="D1" s="13"/>
      <c r="E1" s="3" t="s">
        <v>1</v>
      </c>
      <c r="F1" s="3"/>
      <c r="G1" s="3" t="s">
        <v>2</v>
      </c>
      <c r="H1" s="3"/>
      <c r="I1" s="3" t="s">
        <v>3</v>
      </c>
      <c r="J1" s="10"/>
      <c r="K1" s="3" t="s">
        <v>29</v>
      </c>
      <c r="L1" s="10"/>
      <c r="M1" s="10" t="s">
        <v>36</v>
      </c>
      <c r="N1" s="3" t="s">
        <v>4</v>
      </c>
      <c r="O1" s="6"/>
      <c r="P1" s="3" t="s">
        <v>30</v>
      </c>
      <c r="Q1" s="3"/>
      <c r="R1" s="3"/>
      <c r="U1" t="s">
        <v>136</v>
      </c>
    </row>
    <row r="2" spans="1:26" x14ac:dyDescent="0.25">
      <c r="A2" s="3" t="s">
        <v>23</v>
      </c>
      <c r="B2" s="3" t="s">
        <v>40</v>
      </c>
      <c r="C2" s="13" t="s">
        <v>175</v>
      </c>
      <c r="D2" s="13" t="s">
        <v>176</v>
      </c>
      <c r="E2" s="3" t="s">
        <v>7</v>
      </c>
      <c r="F2" s="3" t="s">
        <v>8</v>
      </c>
      <c r="G2" s="3" t="s">
        <v>9</v>
      </c>
      <c r="H2" s="3" t="s">
        <v>10</v>
      </c>
      <c r="I2" s="3" t="s">
        <v>11</v>
      </c>
      <c r="J2" s="10" t="s">
        <v>26</v>
      </c>
      <c r="K2" s="3" t="s">
        <v>27</v>
      </c>
      <c r="L2" s="10" t="s">
        <v>28</v>
      </c>
      <c r="M2" s="10" t="s">
        <v>37</v>
      </c>
      <c r="N2" s="3" t="s">
        <v>12</v>
      </c>
      <c r="O2" s="6" t="s">
        <v>25</v>
      </c>
      <c r="P2" s="6" t="s">
        <v>54</v>
      </c>
      <c r="Q2" s="6" t="s">
        <v>55</v>
      </c>
      <c r="R2" s="6" t="s">
        <v>41</v>
      </c>
      <c r="S2" s="6" t="s">
        <v>147</v>
      </c>
      <c r="T2" s="6" t="s">
        <v>146</v>
      </c>
      <c r="U2" s="6" t="s">
        <v>137</v>
      </c>
      <c r="V2" s="6" t="s">
        <v>138</v>
      </c>
      <c r="W2" s="6" t="s">
        <v>139</v>
      </c>
    </row>
    <row r="3" spans="1:26" x14ac:dyDescent="0.25">
      <c r="A3" s="12">
        <v>41705.6875</v>
      </c>
      <c r="B3" s="5">
        <v>0</v>
      </c>
      <c r="C3" s="13"/>
      <c r="D3" s="13"/>
      <c r="E3" s="3"/>
      <c r="F3" s="3"/>
      <c r="G3" s="3"/>
      <c r="H3" s="3"/>
      <c r="I3" s="3"/>
      <c r="J3" s="10"/>
      <c r="K3" s="3"/>
      <c r="L3" s="10"/>
      <c r="M3" s="10">
        <v>0</v>
      </c>
      <c r="N3" s="3" t="s">
        <v>24</v>
      </c>
      <c r="O3" s="6">
        <v>85</v>
      </c>
      <c r="P3" s="3">
        <v>304526</v>
      </c>
      <c r="Q3" s="3">
        <v>801222</v>
      </c>
      <c r="R3" s="3" t="s">
        <v>43</v>
      </c>
      <c r="U3">
        <v>0</v>
      </c>
      <c r="V3">
        <v>64.5</v>
      </c>
      <c r="W3">
        <f>35700000/1000+6371</f>
        <v>42071</v>
      </c>
    </row>
    <row r="4" spans="1:26" x14ac:dyDescent="0.25">
      <c r="A4" s="4">
        <v>41705.695833333331</v>
      </c>
      <c r="B4" s="7">
        <f>(A4-A3)*24+B3</f>
        <v>0.19999999995343387</v>
      </c>
      <c r="C4" s="13">
        <v>2.8443999999999998</v>
      </c>
      <c r="D4" s="13">
        <v>101.6604</v>
      </c>
      <c r="E4" s="3">
        <v>25</v>
      </c>
      <c r="F4" s="3" t="s">
        <v>45</v>
      </c>
      <c r="G4" s="3">
        <v>235</v>
      </c>
      <c r="H4" s="3">
        <v>435</v>
      </c>
      <c r="I4" s="1">
        <v>2400</v>
      </c>
      <c r="J4" s="10">
        <f>I4*0.3048</f>
        <v>731.52</v>
      </c>
      <c r="K4" s="3">
        <v>0</v>
      </c>
      <c r="L4" s="10">
        <f>K4*0.018288</f>
        <v>0</v>
      </c>
      <c r="M4" s="10">
        <v>9</v>
      </c>
      <c r="N4" s="3" t="s">
        <v>14</v>
      </c>
      <c r="O4" s="6">
        <v>125</v>
      </c>
      <c r="P4" s="3">
        <v>314735</v>
      </c>
      <c r="Q4" s="3">
        <v>795780</v>
      </c>
      <c r="R4" s="3"/>
      <c r="U4" t="s">
        <v>140</v>
      </c>
      <c r="V4" t="s">
        <v>141</v>
      </c>
      <c r="W4" t="s">
        <v>142</v>
      </c>
      <c r="X4" s="3" t="s">
        <v>143</v>
      </c>
      <c r="Y4" s="3" t="s">
        <v>144</v>
      </c>
      <c r="Z4" s="3" t="s">
        <v>145</v>
      </c>
    </row>
    <row r="5" spans="1:26" x14ac:dyDescent="0.25">
      <c r="A5" s="4">
        <v>41705.696527777778</v>
      </c>
      <c r="B5" s="7">
        <f t="shared" ref="B5:B40" si="0">(A5-A4)*24+B4</f>
        <v>0.21666666667442769</v>
      </c>
      <c r="C5" s="13">
        <v>2.8751000000000002</v>
      </c>
      <c r="D5" s="13">
        <v>101.66070000000001</v>
      </c>
      <c r="E5" s="3">
        <v>25</v>
      </c>
      <c r="F5" s="3" t="s">
        <v>60</v>
      </c>
      <c r="G5" s="3">
        <v>257</v>
      </c>
      <c r="H5" s="3">
        <v>476</v>
      </c>
      <c r="I5" s="1">
        <v>3100</v>
      </c>
      <c r="J5" s="10">
        <f t="shared" ref="J5:J34" si="1">I5*0.3048</f>
        <v>944.88</v>
      </c>
      <c r="K5" s="1">
        <v>1980</v>
      </c>
      <c r="L5" s="10">
        <f>K5*0.018288</f>
        <v>36.210239999999999</v>
      </c>
      <c r="M5" s="10">
        <f>(A5-A4)*24*H5+M4</f>
        <v>16.933333359193057</v>
      </c>
      <c r="N5" s="3" t="s">
        <v>14</v>
      </c>
      <c r="O5" s="6"/>
      <c r="P5" s="3"/>
      <c r="Q5" s="3"/>
      <c r="R5" s="3"/>
      <c r="T5" s="3">
        <f>SQRT((U5-X5)^2+(V5-Y5)^2+(W5-Z5)^2)</f>
        <v>37199.84205693176</v>
      </c>
      <c r="U5">
        <f>$W$3*COS(RADIANS($U$3))*COS(RADIANS($V$3))</f>
        <v>18112.032353821789</v>
      </c>
      <c r="V5" s="3">
        <f>$W$3*COS(RADIANS($U$3))*SIN(RADIANS($V$3))</f>
        <v>37972.665497882983</v>
      </c>
      <c r="W5" s="3">
        <f>$W$3*SIN(RADIANS($U$3))</f>
        <v>0</v>
      </c>
      <c r="X5" s="3">
        <f>(6371+$J5/1000)*COS(RADIANS($C5))*COS(RADIANS($D5))</f>
        <v>-1286.2482593026325</v>
      </c>
      <c r="Y5" s="3">
        <f>(6371+$J5/1000)*COS(RADIANS($C5))*SIN(RADIANS($D5))</f>
        <v>6232.5834578896065</v>
      </c>
      <c r="Z5" s="3">
        <f>(6371+$J5/1000)*SIN(RADIANS($C5))</f>
        <v>319.60977713453764</v>
      </c>
    </row>
    <row r="6" spans="1:26" x14ac:dyDescent="0.25">
      <c r="A6" s="4">
        <v>41705.697222222225</v>
      </c>
      <c r="B6" s="7">
        <f t="shared" si="0"/>
        <v>0.2333333333954215</v>
      </c>
      <c r="C6" s="13">
        <v>2.8953000000000002</v>
      </c>
      <c r="D6" s="13">
        <v>101.6698</v>
      </c>
      <c r="E6" s="3">
        <v>25</v>
      </c>
      <c r="F6" s="3" t="s">
        <v>60</v>
      </c>
      <c r="G6" s="3">
        <v>262</v>
      </c>
      <c r="H6" s="3">
        <v>486</v>
      </c>
      <c r="I6" s="1">
        <v>4000</v>
      </c>
      <c r="J6" s="10">
        <f t="shared" si="1"/>
        <v>1219.2</v>
      </c>
      <c r="K6" s="1">
        <v>2820</v>
      </c>
      <c r="L6" s="10">
        <f t="shared" ref="L6:L34" si="2">K6*0.018288</f>
        <v>51.572159999999997</v>
      </c>
      <c r="M6" s="10">
        <f t="shared" ref="M6:M40" si="3">(A6-A5)*24*H6+M5</f>
        <v>25.033333385596052</v>
      </c>
      <c r="N6" s="3" t="s">
        <v>17</v>
      </c>
      <c r="O6" s="6"/>
      <c r="P6" s="3"/>
      <c r="Q6" s="3"/>
      <c r="R6" s="3"/>
    </row>
    <row r="7" spans="1:26" x14ac:dyDescent="0.25">
      <c r="A7" s="4">
        <v>41705.697222222225</v>
      </c>
      <c r="B7" s="7">
        <f t="shared" si="0"/>
        <v>0.2333333333954215</v>
      </c>
      <c r="C7" s="13">
        <v>2.9203000000000001</v>
      </c>
      <c r="D7" s="13">
        <v>101.68219999999999</v>
      </c>
      <c r="E7" s="3">
        <v>25</v>
      </c>
      <c r="F7" s="3" t="s">
        <v>60</v>
      </c>
      <c r="G7" s="3">
        <v>267</v>
      </c>
      <c r="H7" s="3">
        <v>494</v>
      </c>
      <c r="I7" s="1">
        <v>5000</v>
      </c>
      <c r="J7" s="10">
        <f t="shared" si="1"/>
        <v>1524</v>
      </c>
      <c r="K7" s="1">
        <v>2760</v>
      </c>
      <c r="L7" s="10">
        <f t="shared" si="2"/>
        <v>50.474879999999999</v>
      </c>
      <c r="M7" s="10">
        <f t="shared" si="3"/>
        <v>25.033333385596052</v>
      </c>
      <c r="N7" s="3" t="s">
        <v>14</v>
      </c>
      <c r="O7" s="6"/>
      <c r="P7" s="3"/>
      <c r="Q7" s="3"/>
      <c r="R7" s="3"/>
      <c r="S7" s="3" t="e">
        <f t="shared" ref="S7:S38" si="4">((T7-T6)/((A7-A6)*24))</f>
        <v>#DIV/0!</v>
      </c>
      <c r="T7" s="3">
        <f t="shared" ref="T7:T34" si="5">SQRT((18112.03235-(6371+$J7/1000)*COS(RADIANS($C7))*COS(RADIANS($D7)))^2+(37972.6655-(6371+$J7/1000)*COS(RADIANS($C7))*SIN(RADIANS($D7)))^2+(-(6371+$J7/1000)*SIN(RADIANS($C7)))^2)</f>
        <v>37201.280858058817</v>
      </c>
    </row>
    <row r="8" spans="1:26" x14ac:dyDescent="0.25">
      <c r="A8" s="4">
        <v>41705.697222222225</v>
      </c>
      <c r="B8" s="7">
        <f t="shared" si="0"/>
        <v>0.2333333333954215</v>
      </c>
      <c r="C8" s="13">
        <v>2.9342000000000001</v>
      </c>
      <c r="D8" s="13">
        <v>101.6891</v>
      </c>
      <c r="E8" s="3">
        <v>25</v>
      </c>
      <c r="F8" s="3" t="s">
        <v>60</v>
      </c>
      <c r="G8" s="3">
        <v>270</v>
      </c>
      <c r="H8" s="3">
        <v>501</v>
      </c>
      <c r="I8" s="1">
        <v>5800</v>
      </c>
      <c r="J8" s="10">
        <f t="shared" si="1"/>
        <v>1767.8400000000001</v>
      </c>
      <c r="K8" s="1">
        <v>2820</v>
      </c>
      <c r="L8" s="10">
        <f t="shared" si="2"/>
        <v>51.572159999999997</v>
      </c>
      <c r="M8" s="10">
        <f t="shared" si="3"/>
        <v>25.033333385596052</v>
      </c>
      <c r="N8" s="3" t="s">
        <v>17</v>
      </c>
      <c r="O8" s="6"/>
      <c r="P8" s="3"/>
      <c r="Q8" s="3"/>
      <c r="R8" s="3"/>
      <c r="S8" s="3" t="e">
        <f t="shared" si="4"/>
        <v>#DIV/0!</v>
      </c>
      <c r="T8" s="3">
        <f t="shared" si="5"/>
        <v>37201.698229006273</v>
      </c>
    </row>
    <row r="9" spans="1:26" x14ac:dyDescent="0.25">
      <c r="A9" s="4">
        <v>41705.697916666672</v>
      </c>
      <c r="B9" s="7">
        <f t="shared" si="0"/>
        <v>0.25000000011641532</v>
      </c>
      <c r="C9" s="13">
        <v>2.9638</v>
      </c>
      <c r="D9" s="13">
        <v>101.70350000000001</v>
      </c>
      <c r="E9" s="3">
        <v>25</v>
      </c>
      <c r="F9" s="3" t="s">
        <v>60</v>
      </c>
      <c r="G9" s="3">
        <v>273</v>
      </c>
      <c r="H9" s="3">
        <v>505</v>
      </c>
      <c r="I9" s="1">
        <v>6900</v>
      </c>
      <c r="J9" s="10">
        <f t="shared" si="1"/>
        <v>2103.12</v>
      </c>
      <c r="K9" s="1">
        <v>2940</v>
      </c>
      <c r="L9" s="10">
        <f t="shared" si="2"/>
        <v>53.766719999999999</v>
      </c>
      <c r="M9" s="10">
        <f t="shared" si="3"/>
        <v>33.450000079697929</v>
      </c>
      <c r="N9" s="3" t="s">
        <v>17</v>
      </c>
      <c r="O9" s="6"/>
      <c r="P9" s="3"/>
      <c r="Q9" s="3"/>
      <c r="R9" s="3"/>
      <c r="S9" s="3">
        <f t="shared" si="4"/>
        <v>60.118013767548327</v>
      </c>
      <c r="T9" s="3">
        <f t="shared" si="5"/>
        <v>37202.700195905665</v>
      </c>
    </row>
    <row r="10" spans="1:26" x14ac:dyDescent="0.25">
      <c r="A10" s="4">
        <v>41705.697916666672</v>
      </c>
      <c r="B10" s="7">
        <f t="shared" si="0"/>
        <v>0.25000000011641532</v>
      </c>
      <c r="C10" s="13">
        <v>3.0097</v>
      </c>
      <c r="D10" s="13">
        <v>101.72539999999999</v>
      </c>
      <c r="E10" s="3">
        <v>25</v>
      </c>
      <c r="F10" s="3" t="s">
        <v>60</v>
      </c>
      <c r="G10" s="3">
        <v>282</v>
      </c>
      <c r="H10" s="3">
        <v>523</v>
      </c>
      <c r="I10" s="1">
        <v>8800</v>
      </c>
      <c r="J10" s="10">
        <f t="shared" si="1"/>
        <v>2682.2400000000002</v>
      </c>
      <c r="K10" s="1">
        <v>2820</v>
      </c>
      <c r="L10" s="10">
        <f t="shared" si="2"/>
        <v>51.572159999999997</v>
      </c>
      <c r="M10" s="10">
        <f t="shared" si="3"/>
        <v>33.450000079697929</v>
      </c>
      <c r="N10" s="3" t="s">
        <v>17</v>
      </c>
      <c r="O10" s="6"/>
      <c r="P10" s="3"/>
      <c r="Q10" s="3"/>
      <c r="R10" s="3"/>
      <c r="S10" s="3" t="e">
        <f t="shared" si="4"/>
        <v>#DIV/0!</v>
      </c>
      <c r="T10" s="3">
        <f t="shared" si="5"/>
        <v>37204.182006203337</v>
      </c>
    </row>
    <row r="11" spans="1:26" x14ac:dyDescent="0.25">
      <c r="A11" s="4">
        <v>41705.698611111111</v>
      </c>
      <c r="B11" s="7">
        <f t="shared" si="0"/>
        <v>0.26666666666278616</v>
      </c>
      <c r="C11" s="13">
        <v>3.0333999999999999</v>
      </c>
      <c r="D11" s="13">
        <v>101.7367</v>
      </c>
      <c r="E11" s="3">
        <v>25</v>
      </c>
      <c r="F11" s="3" t="s">
        <v>60</v>
      </c>
      <c r="G11" s="3">
        <v>285</v>
      </c>
      <c r="H11" s="3">
        <v>528</v>
      </c>
      <c r="I11" s="1">
        <v>9700</v>
      </c>
      <c r="J11" s="10">
        <f t="shared" si="1"/>
        <v>2956.56</v>
      </c>
      <c r="K11" s="1">
        <v>1620</v>
      </c>
      <c r="L11" s="10">
        <f t="shared" si="2"/>
        <v>29.626559999999998</v>
      </c>
      <c r="M11" s="10">
        <f t="shared" si="3"/>
        <v>42.25000001618173</v>
      </c>
      <c r="N11" s="3" t="s">
        <v>17</v>
      </c>
      <c r="O11" s="6"/>
      <c r="P11" s="3"/>
      <c r="Q11" s="3"/>
      <c r="R11" s="3"/>
      <c r="S11" s="3">
        <f t="shared" si="4"/>
        <v>47.059579102083099</v>
      </c>
      <c r="T11" s="3">
        <f t="shared" si="5"/>
        <v>37204.966332516044</v>
      </c>
    </row>
    <row r="12" spans="1:26" x14ac:dyDescent="0.25">
      <c r="A12" s="4">
        <v>41705.699305555558</v>
      </c>
      <c r="B12" s="7">
        <f t="shared" si="0"/>
        <v>0.28333333338377997</v>
      </c>
      <c r="C12" s="13">
        <v>3.1118999999999999</v>
      </c>
      <c r="D12" s="13">
        <v>101.774</v>
      </c>
      <c r="E12" s="3">
        <v>25</v>
      </c>
      <c r="F12" s="3" t="s">
        <v>60</v>
      </c>
      <c r="G12" s="3">
        <v>347</v>
      </c>
      <c r="H12" s="3">
        <v>642</v>
      </c>
      <c r="I12" s="1">
        <v>11000</v>
      </c>
      <c r="J12" s="10">
        <f t="shared" si="1"/>
        <v>3352.8</v>
      </c>
      <c r="K12" s="1">
        <v>1440</v>
      </c>
      <c r="L12" s="10">
        <f t="shared" si="2"/>
        <v>26.334719999999997</v>
      </c>
      <c r="M12" s="10">
        <f t="shared" si="3"/>
        <v>52.95000005105976</v>
      </c>
      <c r="N12" s="3" t="s">
        <v>19</v>
      </c>
      <c r="O12" s="6"/>
      <c r="P12" s="3"/>
      <c r="Q12" s="3"/>
      <c r="R12" s="3"/>
      <c r="S12" s="3">
        <f t="shared" si="4"/>
        <v>178.16928484884673</v>
      </c>
      <c r="T12" s="3">
        <f t="shared" si="5"/>
        <v>37207.935820606537</v>
      </c>
    </row>
    <row r="13" spans="1:26" x14ac:dyDescent="0.25">
      <c r="A13" s="4">
        <v>41705.699305555558</v>
      </c>
      <c r="B13" s="7">
        <f t="shared" si="0"/>
        <v>0.28333333338377997</v>
      </c>
      <c r="C13" s="13">
        <v>3.1337000000000002</v>
      </c>
      <c r="D13" s="13">
        <v>101.78440000000001</v>
      </c>
      <c r="E13" s="3">
        <v>25</v>
      </c>
      <c r="F13" s="3" t="s">
        <v>60</v>
      </c>
      <c r="G13" s="3">
        <v>332</v>
      </c>
      <c r="H13" s="3">
        <v>615</v>
      </c>
      <c r="I13" s="1">
        <v>11500</v>
      </c>
      <c r="J13" s="10">
        <f t="shared" si="1"/>
        <v>3505.2000000000003</v>
      </c>
      <c r="K13" s="1">
        <v>1980</v>
      </c>
      <c r="L13" s="10">
        <f t="shared" si="2"/>
        <v>36.210239999999999</v>
      </c>
      <c r="M13" s="10">
        <f t="shared" si="3"/>
        <v>52.95000005105976</v>
      </c>
      <c r="N13" s="3" t="s">
        <v>14</v>
      </c>
      <c r="O13" s="6"/>
      <c r="P13" s="3"/>
      <c r="Q13" s="3"/>
      <c r="R13" s="3"/>
      <c r="S13" s="3" t="e">
        <f t="shared" si="4"/>
        <v>#DIV/0!</v>
      </c>
      <c r="T13" s="3">
        <f t="shared" si="5"/>
        <v>37208.735127811226</v>
      </c>
      <c r="U13" s="3">
        <f t="shared" ref="U13:U34" si="6">T13-T12</f>
        <v>0.79930720468837535</v>
      </c>
    </row>
    <row r="14" spans="1:26" x14ac:dyDescent="0.25">
      <c r="A14" s="4">
        <v>41705.699305555558</v>
      </c>
      <c r="B14" s="7">
        <f t="shared" si="0"/>
        <v>0.28333333338377997</v>
      </c>
      <c r="C14" s="13">
        <v>3.1806999999999999</v>
      </c>
      <c r="D14" s="13">
        <v>101.8068</v>
      </c>
      <c r="E14" s="3">
        <v>25</v>
      </c>
      <c r="F14" s="3" t="s">
        <v>60</v>
      </c>
      <c r="G14" s="3">
        <v>369</v>
      </c>
      <c r="H14" s="3">
        <v>684</v>
      </c>
      <c r="I14" s="1">
        <v>12500</v>
      </c>
      <c r="J14" s="10">
        <f t="shared" si="1"/>
        <v>3810</v>
      </c>
      <c r="K14" s="1">
        <v>2220</v>
      </c>
      <c r="L14" s="10">
        <f t="shared" si="2"/>
        <v>40.599359999999997</v>
      </c>
      <c r="M14" s="10">
        <f t="shared" si="3"/>
        <v>52.95000005105976</v>
      </c>
      <c r="N14" s="3" t="s">
        <v>19</v>
      </c>
      <c r="O14" s="6"/>
      <c r="P14" s="3"/>
      <c r="Q14" s="3"/>
      <c r="R14" s="3"/>
      <c r="S14" s="3" t="e">
        <f t="shared" si="4"/>
        <v>#DIV/0!</v>
      </c>
      <c r="T14" s="3">
        <f t="shared" si="5"/>
        <v>37210.477439972819</v>
      </c>
      <c r="U14" s="3">
        <f t="shared" si="6"/>
        <v>1.7423121615938726</v>
      </c>
    </row>
    <row r="15" spans="1:26" x14ac:dyDescent="0.25">
      <c r="A15" s="4">
        <v>41705.700000000004</v>
      </c>
      <c r="B15" s="7">
        <f t="shared" si="0"/>
        <v>0.30000000010477379</v>
      </c>
      <c r="C15" s="13">
        <v>3.2351000000000001</v>
      </c>
      <c r="D15" s="13">
        <v>101.8325</v>
      </c>
      <c r="E15" s="3">
        <v>25</v>
      </c>
      <c r="F15" s="3" t="s">
        <v>60</v>
      </c>
      <c r="G15" s="3">
        <v>376</v>
      </c>
      <c r="H15" s="3">
        <v>697</v>
      </c>
      <c r="I15" s="1">
        <v>14000</v>
      </c>
      <c r="J15" s="10">
        <f t="shared" si="1"/>
        <v>4267.2</v>
      </c>
      <c r="K15" s="1">
        <v>2640</v>
      </c>
      <c r="L15" s="10">
        <f t="shared" si="2"/>
        <v>48.280319999999996</v>
      </c>
      <c r="M15" s="10">
        <f t="shared" si="3"/>
        <v>64.56666675559245</v>
      </c>
      <c r="N15" s="3" t="s">
        <v>19</v>
      </c>
      <c r="O15" s="6"/>
      <c r="P15" s="3"/>
      <c r="Q15" s="3"/>
      <c r="R15" s="3"/>
      <c r="S15" s="3">
        <f t="shared" si="4"/>
        <v>115.76277681086704</v>
      </c>
      <c r="T15" s="3">
        <f t="shared" si="5"/>
        <v>37212.406819592623</v>
      </c>
      <c r="U15" s="3">
        <f t="shared" si="6"/>
        <v>1.9293796198035125</v>
      </c>
    </row>
    <row r="16" spans="1:26" x14ac:dyDescent="0.25">
      <c r="A16" s="4">
        <v>41705.700694444444</v>
      </c>
      <c r="B16" s="7">
        <f t="shared" si="0"/>
        <v>0.31666666665114462</v>
      </c>
      <c r="C16" s="13">
        <v>3.2827999999999999</v>
      </c>
      <c r="D16" s="13">
        <v>101.8554</v>
      </c>
      <c r="E16" s="3">
        <v>25</v>
      </c>
      <c r="F16" s="3" t="s">
        <v>60</v>
      </c>
      <c r="G16" s="3">
        <v>378</v>
      </c>
      <c r="H16" s="3">
        <v>700</v>
      </c>
      <c r="I16" s="1">
        <v>15400</v>
      </c>
      <c r="J16" s="10">
        <f t="shared" si="1"/>
        <v>4693.92</v>
      </c>
      <c r="K16" s="1">
        <v>2400</v>
      </c>
      <c r="L16" s="10">
        <f t="shared" si="2"/>
        <v>43.891199999999998</v>
      </c>
      <c r="M16" s="10">
        <f t="shared" si="3"/>
        <v>76.233333338052034</v>
      </c>
      <c r="N16" s="3" t="s">
        <v>19</v>
      </c>
      <c r="O16" s="6"/>
      <c r="P16" s="3"/>
      <c r="Q16" s="3"/>
      <c r="R16" s="3"/>
      <c r="S16" s="3">
        <f t="shared" si="4"/>
        <v>102.36289525000024</v>
      </c>
      <c r="T16" s="3">
        <f t="shared" si="5"/>
        <v>37214.112867834476</v>
      </c>
      <c r="U16" s="3">
        <f t="shared" si="6"/>
        <v>1.7060482418528409</v>
      </c>
    </row>
    <row r="17" spans="1:21" x14ac:dyDescent="0.25">
      <c r="A17" s="4">
        <v>41705.700694444444</v>
      </c>
      <c r="B17" s="7">
        <f t="shared" si="0"/>
        <v>0.31666666665114462</v>
      </c>
      <c r="C17" s="13">
        <v>3.3302</v>
      </c>
      <c r="D17" s="13">
        <v>101.8781</v>
      </c>
      <c r="E17" s="3">
        <v>25</v>
      </c>
      <c r="F17" s="3" t="s">
        <v>60</v>
      </c>
      <c r="G17" s="3">
        <v>385</v>
      </c>
      <c r="H17" s="3">
        <v>713</v>
      </c>
      <c r="I17" s="1">
        <v>16500</v>
      </c>
      <c r="J17" s="10">
        <f t="shared" si="1"/>
        <v>5029.2</v>
      </c>
      <c r="K17" s="1">
        <v>2160</v>
      </c>
      <c r="L17" s="10">
        <f t="shared" si="2"/>
        <v>39.502079999999999</v>
      </c>
      <c r="M17" s="10">
        <f t="shared" si="3"/>
        <v>76.233333338052034</v>
      </c>
      <c r="N17" s="3" t="s">
        <v>17</v>
      </c>
      <c r="O17" s="6"/>
      <c r="P17" s="3"/>
      <c r="Q17" s="3"/>
      <c r="R17" s="3"/>
      <c r="S17" s="3" t="e">
        <f t="shared" si="4"/>
        <v>#DIV/0!</v>
      </c>
      <c r="T17" s="3">
        <f t="shared" si="5"/>
        <v>37215.873170697487</v>
      </c>
      <c r="U17" s="3">
        <f t="shared" si="6"/>
        <v>1.7603028630110202</v>
      </c>
    </row>
    <row r="18" spans="1:21" x14ac:dyDescent="0.25">
      <c r="A18" s="4">
        <v>41705.701388888891</v>
      </c>
      <c r="B18" s="7">
        <f t="shared" si="0"/>
        <v>0.33333333337213844</v>
      </c>
      <c r="C18" s="13">
        <v>3.3877999999999999</v>
      </c>
      <c r="D18" s="13">
        <v>101.9058</v>
      </c>
      <c r="E18" s="3">
        <v>25</v>
      </c>
      <c r="F18" s="3" t="s">
        <v>60</v>
      </c>
      <c r="G18" s="3">
        <v>394</v>
      </c>
      <c r="H18" s="3">
        <v>729</v>
      </c>
      <c r="I18" s="1">
        <v>17800</v>
      </c>
      <c r="J18" s="10">
        <f t="shared" si="1"/>
        <v>5425.4400000000005</v>
      </c>
      <c r="K18" s="1">
        <v>2220</v>
      </c>
      <c r="L18" s="10">
        <f t="shared" si="2"/>
        <v>40.599359999999997</v>
      </c>
      <c r="M18" s="10">
        <f t="shared" si="3"/>
        <v>88.383333377656527</v>
      </c>
      <c r="N18" s="3" t="s">
        <v>19</v>
      </c>
      <c r="O18" s="6"/>
      <c r="P18" s="3"/>
      <c r="Q18" s="3"/>
      <c r="R18" s="3"/>
      <c r="S18" s="3">
        <f t="shared" si="4"/>
        <v>129.74568139466234</v>
      </c>
      <c r="T18" s="3">
        <f t="shared" si="5"/>
        <v>37218.03559872778</v>
      </c>
      <c r="U18" s="3">
        <f t="shared" si="6"/>
        <v>2.1624280302930856</v>
      </c>
    </row>
    <row r="19" spans="1:21" x14ac:dyDescent="0.25">
      <c r="A19" s="4">
        <v>41705.701388888891</v>
      </c>
      <c r="B19" s="7">
        <f t="shared" si="0"/>
        <v>0.33333333337213844</v>
      </c>
      <c r="C19" s="13">
        <v>3.4285999999999999</v>
      </c>
      <c r="D19" s="13">
        <v>101.92529999999999</v>
      </c>
      <c r="E19" s="3">
        <v>25</v>
      </c>
      <c r="F19" s="3" t="s">
        <v>60</v>
      </c>
      <c r="G19" s="3">
        <v>396</v>
      </c>
      <c r="H19" s="3">
        <v>734</v>
      </c>
      <c r="I19" s="1">
        <v>18700</v>
      </c>
      <c r="J19" s="10">
        <f t="shared" si="1"/>
        <v>5699.76</v>
      </c>
      <c r="K19" s="1">
        <v>2160</v>
      </c>
      <c r="L19" s="10">
        <f t="shared" si="2"/>
        <v>39.502079999999999</v>
      </c>
      <c r="M19" s="10">
        <f t="shared" si="3"/>
        <v>88.383333377656527</v>
      </c>
      <c r="N19" s="3" t="s">
        <v>17</v>
      </c>
      <c r="O19" s="6"/>
      <c r="P19" s="3"/>
      <c r="Q19" s="3"/>
      <c r="R19" s="3"/>
      <c r="S19" s="3" t="e">
        <f t="shared" si="4"/>
        <v>#DIV/0!</v>
      </c>
      <c r="T19" s="3">
        <f t="shared" si="5"/>
        <v>37219.56696131394</v>
      </c>
      <c r="U19" s="3">
        <f t="shared" si="6"/>
        <v>1.5313625861599576</v>
      </c>
    </row>
    <row r="20" spans="1:21" x14ac:dyDescent="0.25">
      <c r="A20" s="4">
        <v>41705.702083333337</v>
      </c>
      <c r="B20" s="7">
        <f t="shared" si="0"/>
        <v>0.35000000009313226</v>
      </c>
      <c r="C20" s="13">
        <v>3.4807000000000001</v>
      </c>
      <c r="D20" s="13">
        <v>101.9496</v>
      </c>
      <c r="E20" s="3">
        <v>25</v>
      </c>
      <c r="F20" s="3" t="s">
        <v>60</v>
      </c>
      <c r="G20" s="3">
        <v>402</v>
      </c>
      <c r="H20" s="3">
        <v>745</v>
      </c>
      <c r="I20" s="1">
        <v>19800</v>
      </c>
      <c r="J20" s="10">
        <f t="shared" si="1"/>
        <v>6035.04</v>
      </c>
      <c r="K20" s="1">
        <v>2160</v>
      </c>
      <c r="L20" s="10">
        <f t="shared" si="2"/>
        <v>39.502079999999999</v>
      </c>
      <c r="M20" s="10">
        <f t="shared" si="3"/>
        <v>100.80000008479692</v>
      </c>
      <c r="N20" s="3" t="s">
        <v>19</v>
      </c>
      <c r="O20" s="6"/>
      <c r="P20" s="3"/>
      <c r="Q20" s="3"/>
      <c r="R20" s="3"/>
      <c r="S20" s="3">
        <f t="shared" si="4"/>
        <v>115.53688611150919</v>
      </c>
      <c r="T20" s="3">
        <f t="shared" si="5"/>
        <v>37221.492576088742</v>
      </c>
      <c r="U20" s="3">
        <f t="shared" si="6"/>
        <v>1.925614774801943</v>
      </c>
    </row>
    <row r="21" spans="1:21" x14ac:dyDescent="0.25">
      <c r="A21" s="4">
        <v>41705.702083333337</v>
      </c>
      <c r="B21" s="7">
        <f t="shared" si="0"/>
        <v>0.35000000009313226</v>
      </c>
      <c r="C21" s="13">
        <v>3.5325000000000002</v>
      </c>
      <c r="D21" s="13">
        <v>101.9736</v>
      </c>
      <c r="E21" s="3">
        <v>25</v>
      </c>
      <c r="F21" s="3" t="s">
        <v>60</v>
      </c>
      <c r="G21" s="3">
        <v>408</v>
      </c>
      <c r="H21" s="3">
        <v>756</v>
      </c>
      <c r="I21" s="1">
        <v>20900</v>
      </c>
      <c r="J21" s="10">
        <f t="shared" si="1"/>
        <v>6370.3200000000006</v>
      </c>
      <c r="K21" s="1">
        <v>1980</v>
      </c>
      <c r="L21" s="10">
        <f t="shared" si="2"/>
        <v>36.210239999999999</v>
      </c>
      <c r="M21" s="10">
        <f t="shared" si="3"/>
        <v>100.80000008479692</v>
      </c>
      <c r="N21" s="3" t="s">
        <v>19</v>
      </c>
      <c r="O21" s="6"/>
      <c r="P21" s="3"/>
      <c r="Q21" s="3"/>
      <c r="R21" s="3"/>
      <c r="S21" s="3" t="e">
        <f t="shared" si="4"/>
        <v>#DIV/0!</v>
      </c>
      <c r="T21" s="3">
        <f t="shared" si="5"/>
        <v>37223.399104053533</v>
      </c>
      <c r="U21" s="3">
        <f t="shared" si="6"/>
        <v>1.9065279647911666</v>
      </c>
    </row>
    <row r="22" spans="1:21" x14ac:dyDescent="0.25">
      <c r="A22" s="4">
        <v>41705.702777777777</v>
      </c>
      <c r="B22" s="7">
        <f t="shared" si="0"/>
        <v>0.36666666663950309</v>
      </c>
      <c r="C22" s="13">
        <v>3.5924</v>
      </c>
      <c r="D22" s="13">
        <v>102.0018</v>
      </c>
      <c r="E22" s="3">
        <v>25</v>
      </c>
      <c r="F22" s="3" t="s">
        <v>60</v>
      </c>
      <c r="G22" s="3">
        <v>418</v>
      </c>
      <c r="H22" s="3">
        <v>774</v>
      </c>
      <c r="I22" s="1">
        <v>22000</v>
      </c>
      <c r="J22" s="10">
        <f t="shared" si="1"/>
        <v>6705.6</v>
      </c>
      <c r="K22" s="1">
        <v>1740</v>
      </c>
      <c r="L22" s="10">
        <f t="shared" si="2"/>
        <v>31.821119999999997</v>
      </c>
      <c r="M22" s="10">
        <f t="shared" si="3"/>
        <v>113.69999999168795</v>
      </c>
      <c r="N22" s="3" t="s">
        <v>19</v>
      </c>
      <c r="O22" s="6"/>
      <c r="P22" s="3"/>
      <c r="Q22" s="3"/>
      <c r="R22" s="3"/>
      <c r="S22" s="3">
        <f t="shared" si="4"/>
        <v>137.0241240482423</v>
      </c>
      <c r="T22" s="3">
        <f t="shared" si="5"/>
        <v>37225.682839437854</v>
      </c>
      <c r="U22" s="3">
        <f t="shared" si="6"/>
        <v>2.2837353843206074</v>
      </c>
    </row>
    <row r="23" spans="1:21" x14ac:dyDescent="0.25">
      <c r="A23" s="4">
        <v>41705.702777777777</v>
      </c>
      <c r="B23" s="7">
        <f t="shared" si="0"/>
        <v>0.36666666663950309</v>
      </c>
      <c r="C23" s="13">
        <v>3.6465999999999998</v>
      </c>
      <c r="D23" s="13">
        <v>102.02760000000001</v>
      </c>
      <c r="E23" s="3">
        <v>25</v>
      </c>
      <c r="F23" s="3" t="s">
        <v>60</v>
      </c>
      <c r="G23" s="3">
        <v>426</v>
      </c>
      <c r="H23" s="3">
        <v>789</v>
      </c>
      <c r="I23" s="1">
        <v>22800</v>
      </c>
      <c r="J23" s="10">
        <f t="shared" si="1"/>
        <v>6949.4400000000005</v>
      </c>
      <c r="K23" s="1">
        <v>1800</v>
      </c>
      <c r="L23" s="10">
        <f t="shared" si="2"/>
        <v>32.918399999999998</v>
      </c>
      <c r="M23" s="10">
        <f t="shared" si="3"/>
        <v>113.69999999168795</v>
      </c>
      <c r="N23" s="3" t="s">
        <v>19</v>
      </c>
      <c r="O23" s="6"/>
      <c r="P23" s="3"/>
      <c r="Q23" s="3"/>
      <c r="R23" s="3"/>
      <c r="S23" s="3" t="e">
        <f t="shared" si="4"/>
        <v>#DIV/0!</v>
      </c>
      <c r="T23" s="3">
        <f t="shared" si="5"/>
        <v>37227.820419866308</v>
      </c>
      <c r="U23" s="3">
        <f t="shared" si="6"/>
        <v>2.1375804284543847</v>
      </c>
    </row>
    <row r="24" spans="1:21" x14ac:dyDescent="0.25">
      <c r="A24" s="4">
        <v>41705.703472222223</v>
      </c>
      <c r="B24" s="7">
        <f t="shared" si="0"/>
        <v>0.38333333336049691</v>
      </c>
      <c r="C24" s="13">
        <v>3.7073</v>
      </c>
      <c r="D24" s="13">
        <v>102.05629999999999</v>
      </c>
      <c r="E24" s="3">
        <v>25</v>
      </c>
      <c r="F24" s="3" t="s">
        <v>60</v>
      </c>
      <c r="G24" s="3">
        <v>427</v>
      </c>
      <c r="H24" s="3">
        <v>790</v>
      </c>
      <c r="I24" s="1">
        <v>24000</v>
      </c>
      <c r="J24" s="10">
        <f t="shared" si="1"/>
        <v>7315.2000000000007</v>
      </c>
      <c r="K24" s="1">
        <v>1800</v>
      </c>
      <c r="L24" s="10">
        <f t="shared" si="2"/>
        <v>32.918399999999998</v>
      </c>
      <c r="M24" s="10">
        <f t="shared" si="3"/>
        <v>126.86666670127306</v>
      </c>
      <c r="N24" s="3" t="s">
        <v>19</v>
      </c>
      <c r="O24" s="6"/>
      <c r="P24" s="3"/>
      <c r="Q24" s="3"/>
      <c r="R24" s="3"/>
      <c r="S24" s="3">
        <f t="shared" si="4"/>
        <v>139.15949104162098</v>
      </c>
      <c r="T24" s="3">
        <f t="shared" si="5"/>
        <v>37230.139744724562</v>
      </c>
      <c r="U24" s="3">
        <f t="shared" si="6"/>
        <v>2.3193248582538217</v>
      </c>
    </row>
    <row r="25" spans="1:21" x14ac:dyDescent="0.25">
      <c r="A25" s="4">
        <v>41705.703472222223</v>
      </c>
      <c r="B25" s="7">
        <f t="shared" si="0"/>
        <v>0.38333333336049691</v>
      </c>
      <c r="C25" s="13">
        <v>3.7629999999999999</v>
      </c>
      <c r="D25" s="13">
        <v>102.0825</v>
      </c>
      <c r="E25" s="3">
        <v>25</v>
      </c>
      <c r="F25" s="3" t="s">
        <v>60</v>
      </c>
      <c r="G25" s="3">
        <v>433</v>
      </c>
      <c r="H25" s="3">
        <v>801</v>
      </c>
      <c r="I25" s="1">
        <v>24800</v>
      </c>
      <c r="J25" s="10">
        <f t="shared" si="1"/>
        <v>7559.04</v>
      </c>
      <c r="K25" s="1">
        <v>1560</v>
      </c>
      <c r="L25" s="10">
        <f t="shared" si="2"/>
        <v>28.529279999999996</v>
      </c>
      <c r="M25" s="10">
        <f t="shared" si="3"/>
        <v>126.86666670127306</v>
      </c>
      <c r="N25" s="3" t="s">
        <v>19</v>
      </c>
      <c r="O25" s="6"/>
      <c r="P25" s="3"/>
      <c r="Q25" s="3"/>
      <c r="R25" s="3"/>
      <c r="S25" s="3" t="e">
        <f t="shared" si="4"/>
        <v>#DIV/0!</v>
      </c>
      <c r="T25" s="3">
        <f t="shared" si="5"/>
        <v>37232.330670349285</v>
      </c>
      <c r="U25" s="3">
        <f t="shared" si="6"/>
        <v>2.1909256247236044</v>
      </c>
    </row>
    <row r="26" spans="1:21" x14ac:dyDescent="0.25">
      <c r="A26" s="4">
        <v>41705.70416666667</v>
      </c>
      <c r="B26" s="7">
        <f t="shared" si="0"/>
        <v>0.40000000008149073</v>
      </c>
      <c r="C26" s="13">
        <v>3.8187000000000002</v>
      </c>
      <c r="D26" s="13">
        <v>102.1087</v>
      </c>
      <c r="E26" s="3">
        <v>25</v>
      </c>
      <c r="F26" s="3" t="s">
        <v>60</v>
      </c>
      <c r="G26" s="3">
        <v>440</v>
      </c>
      <c r="H26" s="3">
        <v>814</v>
      </c>
      <c r="I26" s="1">
        <v>25600</v>
      </c>
      <c r="J26" s="10">
        <f t="shared" si="1"/>
        <v>7802.88</v>
      </c>
      <c r="K26" s="1">
        <v>1380</v>
      </c>
      <c r="L26" s="10">
        <f t="shared" si="2"/>
        <v>25.237439999999999</v>
      </c>
      <c r="M26" s="10">
        <f t="shared" si="3"/>
        <v>140.43333341216203</v>
      </c>
      <c r="N26" s="3" t="s">
        <v>19</v>
      </c>
      <c r="O26" s="6"/>
      <c r="P26" s="3"/>
      <c r="Q26" s="3"/>
      <c r="R26" s="3"/>
      <c r="S26" s="3">
        <f t="shared" si="4"/>
        <v>131.83804827521493</v>
      </c>
      <c r="T26" s="3">
        <f t="shared" si="5"/>
        <v>37234.527971161035</v>
      </c>
      <c r="U26" s="3">
        <f t="shared" si="6"/>
        <v>2.1973008117493009</v>
      </c>
    </row>
    <row r="27" spans="1:21" x14ac:dyDescent="0.25">
      <c r="A27" s="4">
        <v>41705.70416666667</v>
      </c>
      <c r="B27" s="7">
        <f t="shared" si="0"/>
        <v>0.40000000008149073</v>
      </c>
      <c r="C27" s="13">
        <v>3.8740000000000001</v>
      </c>
      <c r="D27" s="13">
        <v>102.13460000000001</v>
      </c>
      <c r="E27" s="3">
        <v>25</v>
      </c>
      <c r="F27" s="3" t="s">
        <v>60</v>
      </c>
      <c r="G27" s="3">
        <v>448</v>
      </c>
      <c r="H27" s="3">
        <v>830</v>
      </c>
      <c r="I27" s="1">
        <v>26200</v>
      </c>
      <c r="J27" s="10">
        <f t="shared" si="1"/>
        <v>7985.76</v>
      </c>
      <c r="K27" s="1">
        <v>1260</v>
      </c>
      <c r="L27" s="10">
        <f t="shared" si="2"/>
        <v>23.042879999999997</v>
      </c>
      <c r="M27" s="10">
        <f t="shared" si="3"/>
        <v>140.43333341216203</v>
      </c>
      <c r="N27" s="3" t="s">
        <v>19</v>
      </c>
      <c r="O27" s="6"/>
      <c r="P27" s="3"/>
      <c r="Q27" s="3"/>
      <c r="R27" s="3"/>
      <c r="S27" s="3" t="e">
        <f t="shared" si="4"/>
        <v>#DIV/0!</v>
      </c>
      <c r="T27" s="3">
        <f t="shared" si="5"/>
        <v>37236.749932611056</v>
      </c>
      <c r="U27" s="3">
        <f t="shared" si="6"/>
        <v>2.2219614500208991</v>
      </c>
    </row>
    <row r="28" spans="1:21" x14ac:dyDescent="0.25">
      <c r="A28" s="4">
        <v>41705.704861111117</v>
      </c>
      <c r="B28" s="7">
        <f t="shared" si="0"/>
        <v>0.41666666680248454</v>
      </c>
      <c r="C28" s="13">
        <v>3.9316</v>
      </c>
      <c r="D28" s="13">
        <v>102.1618</v>
      </c>
      <c r="E28" s="3">
        <v>25</v>
      </c>
      <c r="F28" s="3" t="s">
        <v>60</v>
      </c>
      <c r="G28" s="3">
        <v>454</v>
      </c>
      <c r="H28" s="3">
        <v>840</v>
      </c>
      <c r="I28" s="1">
        <v>26900</v>
      </c>
      <c r="J28" s="10">
        <f t="shared" si="1"/>
        <v>8199.1200000000008</v>
      </c>
      <c r="K28" s="1">
        <v>1380</v>
      </c>
      <c r="L28" s="10">
        <f t="shared" si="2"/>
        <v>25.237439999999999</v>
      </c>
      <c r="M28" s="10">
        <f t="shared" si="3"/>
        <v>154.43333345779683</v>
      </c>
      <c r="N28" s="3" t="s">
        <v>19</v>
      </c>
      <c r="O28" s="6">
        <v>160</v>
      </c>
      <c r="P28" s="3"/>
      <c r="Q28" s="3"/>
      <c r="R28" s="3"/>
      <c r="S28" s="3">
        <f t="shared" si="4"/>
        <v>139.29428354266682</v>
      </c>
      <c r="T28" s="3">
        <f t="shared" si="5"/>
        <v>37239.071504011001</v>
      </c>
      <c r="U28" s="3">
        <f t="shared" si="6"/>
        <v>2.3215713999452419</v>
      </c>
    </row>
    <row r="29" spans="1:21" x14ac:dyDescent="0.25">
      <c r="A29" s="4">
        <v>41705.704861111117</v>
      </c>
      <c r="B29" s="7">
        <f t="shared" si="0"/>
        <v>0.41666666680248454</v>
      </c>
      <c r="C29" s="13">
        <v>3.9967999999999999</v>
      </c>
      <c r="D29" s="13">
        <v>102.1926</v>
      </c>
      <c r="E29" s="3">
        <v>25</v>
      </c>
      <c r="F29" s="3" t="s">
        <v>60</v>
      </c>
      <c r="G29" s="3">
        <v>458</v>
      </c>
      <c r="H29" s="3">
        <v>848</v>
      </c>
      <c r="I29" s="1">
        <v>27700</v>
      </c>
      <c r="J29" s="10">
        <f t="shared" si="1"/>
        <v>8442.9600000000009</v>
      </c>
      <c r="K29" s="1">
        <v>1320</v>
      </c>
      <c r="L29" s="10">
        <f t="shared" si="2"/>
        <v>24.140159999999998</v>
      </c>
      <c r="M29" s="10">
        <f t="shared" si="3"/>
        <v>154.43333345779683</v>
      </c>
      <c r="N29" s="3" t="s">
        <v>19</v>
      </c>
      <c r="O29" s="6"/>
      <c r="P29" s="3"/>
      <c r="Q29" s="3"/>
      <c r="R29" s="3"/>
      <c r="S29" s="3" t="e">
        <f t="shared" si="4"/>
        <v>#DIV/0!</v>
      </c>
      <c r="T29" s="3">
        <f t="shared" si="5"/>
        <v>37241.706735863998</v>
      </c>
      <c r="U29" s="3">
        <f t="shared" si="6"/>
        <v>2.6352318529970944</v>
      </c>
    </row>
    <row r="30" spans="1:21" x14ac:dyDescent="0.25">
      <c r="A30" s="4">
        <v>41705.705555555556</v>
      </c>
      <c r="B30" s="7">
        <f t="shared" si="0"/>
        <v>0.43333333334885538</v>
      </c>
      <c r="C30" s="13">
        <v>4.0739999999999998</v>
      </c>
      <c r="D30" s="13">
        <v>102.2289</v>
      </c>
      <c r="E30" s="3">
        <v>25</v>
      </c>
      <c r="F30" s="3" t="s">
        <v>60</v>
      </c>
      <c r="G30" s="3">
        <v>465</v>
      </c>
      <c r="H30" s="3">
        <v>861</v>
      </c>
      <c r="I30" s="1">
        <v>28600</v>
      </c>
      <c r="J30" s="10">
        <f t="shared" si="1"/>
        <v>8717.2800000000007</v>
      </c>
      <c r="K30" s="1">
        <v>1320</v>
      </c>
      <c r="L30" s="10">
        <f t="shared" si="2"/>
        <v>24.140159999999998</v>
      </c>
      <c r="M30" s="10">
        <f t="shared" si="3"/>
        <v>168.78333335422212</v>
      </c>
      <c r="N30" s="3" t="s">
        <v>19</v>
      </c>
      <c r="O30" s="6"/>
      <c r="P30" s="3"/>
      <c r="Q30" s="3"/>
      <c r="R30" s="3"/>
      <c r="S30" s="3">
        <f t="shared" si="4"/>
        <v>187.73153608337222</v>
      </c>
      <c r="T30" s="3">
        <f t="shared" si="5"/>
        <v>37244.835594776137</v>
      </c>
      <c r="U30" s="3">
        <f t="shared" si="6"/>
        <v>3.1288589121395489</v>
      </c>
    </row>
    <row r="31" spans="1:21" x14ac:dyDescent="0.25">
      <c r="A31" s="4">
        <v>41705.706250000003</v>
      </c>
      <c r="B31" s="7">
        <f t="shared" si="0"/>
        <v>0.45000000006984919</v>
      </c>
      <c r="C31" s="13">
        <v>4.1429999999999998</v>
      </c>
      <c r="D31" s="13">
        <v>102.2615</v>
      </c>
      <c r="E31" s="3">
        <v>25</v>
      </c>
      <c r="F31" s="3" t="s">
        <v>60</v>
      </c>
      <c r="G31" s="3">
        <v>469</v>
      </c>
      <c r="H31" s="3">
        <v>869</v>
      </c>
      <c r="I31" s="1">
        <v>29400</v>
      </c>
      <c r="J31" s="10">
        <f t="shared" si="1"/>
        <v>8961.1200000000008</v>
      </c>
      <c r="K31" s="1">
        <v>1260</v>
      </c>
      <c r="L31" s="10">
        <f t="shared" si="2"/>
        <v>23.042879999999997</v>
      </c>
      <c r="M31" s="10">
        <f t="shared" si="3"/>
        <v>183.26666673476575</v>
      </c>
      <c r="N31" s="3" t="s">
        <v>19</v>
      </c>
      <c r="O31" s="6"/>
      <c r="P31" s="3"/>
      <c r="Q31" s="3"/>
      <c r="R31" s="3"/>
      <c r="S31" s="3">
        <f t="shared" si="4"/>
        <v>169.1808182703025</v>
      </c>
      <c r="T31" s="3">
        <f t="shared" si="5"/>
        <v>37247.655275089834</v>
      </c>
      <c r="U31" s="3">
        <f t="shared" si="6"/>
        <v>2.8196803136961535</v>
      </c>
    </row>
    <row r="32" spans="1:21" x14ac:dyDescent="0.25">
      <c r="A32" s="4">
        <v>41705.706250000003</v>
      </c>
      <c r="B32" s="7">
        <f t="shared" si="0"/>
        <v>0.45000000006984919</v>
      </c>
      <c r="C32" s="13">
        <v>4.2042000000000002</v>
      </c>
      <c r="D32" s="13">
        <v>102.29040000000001</v>
      </c>
      <c r="E32" s="3">
        <v>25</v>
      </c>
      <c r="F32" s="3" t="s">
        <v>60</v>
      </c>
      <c r="G32" s="3">
        <v>472</v>
      </c>
      <c r="H32" s="3">
        <v>874</v>
      </c>
      <c r="I32" s="1">
        <v>30000</v>
      </c>
      <c r="J32" s="10">
        <f t="shared" si="1"/>
        <v>9144</v>
      </c>
      <c r="K32" s="1">
        <v>1200</v>
      </c>
      <c r="L32" s="10">
        <f t="shared" si="2"/>
        <v>21.945599999999999</v>
      </c>
      <c r="M32" s="10">
        <f t="shared" si="3"/>
        <v>183.26666673476575</v>
      </c>
      <c r="N32" s="3" t="s">
        <v>19</v>
      </c>
      <c r="O32" s="6"/>
      <c r="P32" s="3"/>
      <c r="Q32" s="3"/>
      <c r="R32" s="3"/>
      <c r="S32" s="3" t="e">
        <f t="shared" si="4"/>
        <v>#DIV/0!</v>
      </c>
      <c r="T32" s="3">
        <f t="shared" si="5"/>
        <v>37250.18716315514</v>
      </c>
      <c r="U32" s="3">
        <f t="shared" si="6"/>
        <v>2.5318880653067026</v>
      </c>
    </row>
    <row r="33" spans="1:26" x14ac:dyDescent="0.25">
      <c r="A33" s="4">
        <v>41705.709027777782</v>
      </c>
      <c r="B33" s="7">
        <f t="shared" si="0"/>
        <v>0.51666666677920148</v>
      </c>
      <c r="C33" s="13">
        <v>4.7015000000000002</v>
      </c>
      <c r="D33" s="13">
        <v>102.52509999999999</v>
      </c>
      <c r="E33" s="3">
        <v>25</v>
      </c>
      <c r="F33" s="3" t="s">
        <v>60</v>
      </c>
      <c r="G33" s="3">
        <v>468</v>
      </c>
      <c r="H33" s="3">
        <v>867</v>
      </c>
      <c r="I33" s="1">
        <v>35000</v>
      </c>
      <c r="J33" s="10">
        <f t="shared" si="1"/>
        <v>10668</v>
      </c>
      <c r="K33" s="3">
        <v>960</v>
      </c>
      <c r="L33" s="10">
        <f t="shared" si="2"/>
        <v>17.556480000000001</v>
      </c>
      <c r="M33" s="10">
        <f t="shared" si="3"/>
        <v>241.06666677177418</v>
      </c>
      <c r="N33" s="3" t="s">
        <v>21</v>
      </c>
      <c r="O33" s="6"/>
      <c r="P33" s="3"/>
      <c r="Q33" s="3"/>
      <c r="R33" s="3"/>
      <c r="S33" s="3">
        <f t="shared" si="4"/>
        <v>312.22991719128015</v>
      </c>
      <c r="T33" s="3">
        <f t="shared" si="5"/>
        <v>37271.00249098122</v>
      </c>
      <c r="U33" s="3">
        <f t="shared" si="6"/>
        <v>20.815327826079738</v>
      </c>
    </row>
    <row r="34" spans="1:26" x14ac:dyDescent="0.25">
      <c r="A34" s="4">
        <v>41705.709722222222</v>
      </c>
      <c r="B34" s="7">
        <f t="shared" si="0"/>
        <v>0.53333333332557231</v>
      </c>
      <c r="C34" s="13">
        <v>4.7073</v>
      </c>
      <c r="D34" s="13">
        <v>102.5278</v>
      </c>
      <c r="E34" s="3">
        <v>25</v>
      </c>
      <c r="F34" s="3" t="s">
        <v>60</v>
      </c>
      <c r="G34" s="3">
        <v>468</v>
      </c>
      <c r="H34" s="3">
        <v>867</v>
      </c>
      <c r="I34" s="1">
        <v>35000</v>
      </c>
      <c r="J34" s="10">
        <f t="shared" si="1"/>
        <v>10668</v>
      </c>
      <c r="K34" s="3">
        <v>0</v>
      </c>
      <c r="L34" s="10">
        <f t="shared" si="2"/>
        <v>0</v>
      </c>
      <c r="M34" s="10">
        <f t="shared" si="3"/>
        <v>255.51666666747769</v>
      </c>
      <c r="N34" s="3" t="s">
        <v>21</v>
      </c>
      <c r="O34" s="6"/>
      <c r="P34" s="3">
        <v>724842.48</v>
      </c>
      <c r="Q34" s="3">
        <v>225743.23</v>
      </c>
      <c r="R34" s="3" t="s">
        <v>42</v>
      </c>
      <c r="S34" s="3">
        <f t="shared" si="4"/>
        <v>15.331235917027414</v>
      </c>
      <c r="T34" s="3">
        <f t="shared" si="5"/>
        <v>37271.258011577993</v>
      </c>
      <c r="U34" s="3">
        <f t="shared" si="6"/>
        <v>0.25552059677283978</v>
      </c>
    </row>
    <row r="35" spans="1:26" x14ac:dyDescent="0.25">
      <c r="A35" s="4">
        <v>41705.711805555555</v>
      </c>
      <c r="B35" s="7">
        <f t="shared" si="0"/>
        <v>0.58333333331393078</v>
      </c>
      <c r="C35" s="13">
        <f t="shared" ref="C35" si="7">180/PI()*(ASIN(SIN(C34*PI()/180)*COS(($M35-$M34)/(6371+J35/1000)) + COS(C34*PI()/180)*SIN(($M35-$M34)/(6371+J35/1000))*COS($E34*PI()/180)))</f>
        <v>5.0600188684601273</v>
      </c>
      <c r="D35" s="13">
        <f t="shared" ref="D35" si="8">180/PI()*(D34 *PI()/180+ ATAN2(COS(($M35-$M34)/(6371+J35/1000))-SIN(C34*PI()/180)*SIN(C35*PI()/180), SIN($E34*PI()/180)*SIN(($M35-$M34)/(6371+J35/1000))*COS(C34*PI()/180)))</f>
        <v>102.69292729392427</v>
      </c>
      <c r="E35" s="3">
        <f>INDEX(Waypoints1!$A$3:$L$13,MATCH(Flight1!$M35,Waypoints1!$I$3:$I$13,1),7)</f>
        <v>25</v>
      </c>
      <c r="F35" s="3" t="str">
        <f>INDEX(Waypoints1!$A$3:$L$13,MATCH(Flight1!$M35,Waypoints1!$I$3:$I$13,1),8)</f>
        <v>NE</v>
      </c>
      <c r="G35" s="3"/>
      <c r="H35" s="3">
        <f>H34</f>
        <v>867</v>
      </c>
      <c r="I35" s="1">
        <f>J35/0.3048</f>
        <v>35000</v>
      </c>
      <c r="J35" s="10">
        <f t="shared" ref="J35:J40" si="9">(A35-A34)*24*1000*L35+J34</f>
        <v>10668</v>
      </c>
      <c r="K35" s="3"/>
      <c r="L35" s="10"/>
      <c r="M35" s="10">
        <f t="shared" si="3"/>
        <v>298.86666665738449</v>
      </c>
      <c r="N35" s="3"/>
      <c r="O35" s="6"/>
      <c r="P35" s="3"/>
      <c r="Q35" s="3"/>
      <c r="R35" s="3"/>
      <c r="S35" s="3">
        <f t="shared" si="4"/>
        <v>314.67031720872512</v>
      </c>
      <c r="T35" s="3">
        <f t="shared" ref="T35" si="10">SQRT((18112.03235-(6371+$J35/1000)*COS(RADIANS($C35))*COS(RADIANS($D35)))^2+(37972.6655-(6371+$J35/1000)*COS(RADIANS($C35))*SIN(RADIANS($D35)))^2+(-(6371+$J35/1000)*SIN(RADIANS($C35)))^2)</f>
        <v>37286.991527434766</v>
      </c>
      <c r="U35" s="3">
        <f>T35-T34</f>
        <v>15.73351585677301</v>
      </c>
      <c r="V35" s="3"/>
      <c r="W35" s="3"/>
      <c r="X35" s="3"/>
      <c r="Y35" s="3"/>
      <c r="Z35" s="3"/>
    </row>
    <row r="36" spans="1:26" x14ac:dyDescent="0.25">
      <c r="A36" s="4">
        <v>41705.712500000001</v>
      </c>
      <c r="B36" s="7">
        <f t="shared" si="0"/>
        <v>0.6000000000349246</v>
      </c>
      <c r="C36" s="13">
        <f t="shared" ref="C36" si="11">180/PI()*(ASIN(SIN(C35*PI()/180)*COS(($M36-$M35)/6371) + COS(C35*PI()/180)*SIN(($M36-$M35)/6371)*COS($E35*PI()/180)))</f>
        <v>5.1768421360311976</v>
      </c>
      <c r="D36" s="13">
        <f t="shared" ref="D36" si="12">180/PI()*(D35 *PI()/180+ ATAN2(COS(($M36-$M35)/6371)-SIN(C35*PI()/180)*SIN(C36*PI()/180), SIN($E35*PI()/180)*SIN(($M36-$M35)/6371)*COS(C35*PI()/180)))</f>
        <v>102.74762704131834</v>
      </c>
      <c r="E36" s="3">
        <f>INDEX(Waypoints1!$A$3:$L$13,MATCH(Flight1!$M36,Waypoints1!$I$3:$I$13,1),7)</f>
        <v>25</v>
      </c>
      <c r="F36" s="3" t="str">
        <f>INDEX(Waypoints1!$A$3:$L$13,MATCH(Flight1!$M36,Waypoints1!$I$3:$I$13,1),8)</f>
        <v>NE</v>
      </c>
      <c r="G36" s="3"/>
      <c r="H36" s="3">
        <v>860</v>
      </c>
      <c r="I36" s="1">
        <f t="shared" ref="I36:I40" si="13">J36/0.3048</f>
        <v>35000</v>
      </c>
      <c r="J36" s="10">
        <f t="shared" si="9"/>
        <v>10668</v>
      </c>
      <c r="K36" s="3"/>
      <c r="L36" s="10"/>
      <c r="M36" s="10">
        <f t="shared" si="3"/>
        <v>313.20000003743917</v>
      </c>
      <c r="N36" s="3"/>
      <c r="O36" s="6"/>
      <c r="P36" s="3"/>
      <c r="Q36" s="3"/>
      <c r="R36" s="3"/>
      <c r="S36" s="3">
        <f t="shared" si="4"/>
        <v>315.88000488806398</v>
      </c>
      <c r="T36" s="3">
        <f>SQRT((18112.03235-(6371+$J36/1000)*COS(RADIANS($C36))*COS(RADIANS($D36)))^2+(37972.6655-(6371+$J36/1000)*COS(RADIANS($C36))*SIN(RADIANS($D36)))^2+(-(6371+$J36/1000)*SIN(RADIANS($C36)))^2)</f>
        <v>37292.256194200061</v>
      </c>
      <c r="U36" s="3"/>
      <c r="V36" s="3"/>
      <c r="W36" s="3"/>
      <c r="X36" s="3"/>
      <c r="Y36" s="3"/>
      <c r="Z36" s="3"/>
    </row>
    <row r="37" spans="1:26" x14ac:dyDescent="0.25">
      <c r="A37" s="4">
        <v>41705.713194444448</v>
      </c>
      <c r="B37" s="7">
        <f t="shared" si="0"/>
        <v>0.61666666675591841</v>
      </c>
      <c r="C37" s="13">
        <f>DEGREES(ASIN(SIN(RADIANS(C36))*COS(($M37-$M36)/6371) + COS(RADIANS(C36))*SIN(($M37-$M36)/6371)*COS(RADIANS($E36))))</f>
        <v>5.2936653503539945</v>
      </c>
      <c r="D37" s="13">
        <f>DEGREES(RADIANS(D36)+ ATAN2(COS(($M37-$M36)/6371)-SIN(RADIANS(C36))*SIN(RADIANS(C37)), SIN(RADIANS($E36))*SIN(($M37-$M36)/6371)*COS(RADIANS(C36))))</f>
        <v>102.80233700889808</v>
      </c>
      <c r="E37" s="3">
        <f>INDEX(Waypoints1!$A$3:$L$13,MATCH(Flight1!$M37,Waypoints1!$I$3:$I$13,1),7)</f>
        <v>25</v>
      </c>
      <c r="F37" s="3" t="str">
        <f>INDEX(Waypoints1!$A$3:$L$13,MATCH(Flight1!$M37,Waypoints1!$I$3:$I$13,1),8)</f>
        <v>NE</v>
      </c>
      <c r="G37" s="3"/>
      <c r="H37" s="3">
        <f t="shared" ref="H37:H40" si="14">H36</f>
        <v>860</v>
      </c>
      <c r="I37" s="1">
        <f t="shared" si="13"/>
        <v>35000</v>
      </c>
      <c r="J37" s="10">
        <f t="shared" si="9"/>
        <v>10668</v>
      </c>
      <c r="K37" s="3"/>
      <c r="L37" s="10"/>
      <c r="M37" s="10">
        <f t="shared" si="3"/>
        <v>327.53333341749385</v>
      </c>
      <c r="N37" s="3" t="s">
        <v>34</v>
      </c>
      <c r="O37" s="6"/>
      <c r="P37" s="3"/>
      <c r="Q37" s="3"/>
      <c r="R37" s="3"/>
      <c r="S37" s="3">
        <f t="shared" si="4"/>
        <v>317.50128615588926</v>
      </c>
      <c r="T37" s="3">
        <f t="shared" ref="T37:T40" si="15">SQRT((18112.03235-(6371+$J37/1000)*COS(RADIANS($C37))*COS(RADIANS($D37)))^2+(37972.6655-(6371+$J37/1000)*COS(RADIANS($C37))*SIN(RADIANS($D37)))^2+(-(6371+$J37/1000)*SIN(RADIANS($C37)))^2)</f>
        <v>37297.547882319908</v>
      </c>
      <c r="U37" s="3"/>
      <c r="V37" s="3"/>
      <c r="W37" s="3"/>
      <c r="X37" s="3"/>
      <c r="Y37" s="3"/>
      <c r="Z37" s="3"/>
    </row>
    <row r="38" spans="1:26" x14ac:dyDescent="0.25">
      <c r="A38" s="4">
        <v>41705.713888888895</v>
      </c>
      <c r="B38" s="7">
        <f t="shared" si="0"/>
        <v>0.63333333347691223</v>
      </c>
      <c r="C38" s="13">
        <f>DEGREES(ASIN(SIN(RADIANS(C37))*COS(($M38-$M37)/6371) + COS(RADIANS(C37))*SIN(($M38-$M37)/6371)*COS(RADIANS($E37))))</f>
        <v>5.4104885114084196</v>
      </c>
      <c r="D38" s="13">
        <f>DEGREES(RADIANS(D37)+ ATAN2(COS(($M38-$M37)/6371)-SIN(RADIANS(C37))*SIN(RADIANS(C38)), SIN(RADIANS($E37))*SIN(($M38-$M37)/6371)*COS(RADIANS(C37))))</f>
        <v>102.85705742801107</v>
      </c>
      <c r="E38" s="3">
        <f>INDEX(Waypoints1!$A$3:$L$13,MATCH(Flight1!$M38,Waypoints1!$I$3:$I$13,1),7)</f>
        <v>25</v>
      </c>
      <c r="F38" s="3" t="str">
        <f>INDEX(Waypoints1!$A$3:$L$13,MATCH(Flight1!$M38,Waypoints1!$I$3:$I$13,1),8)</f>
        <v>NE</v>
      </c>
      <c r="G38" s="3"/>
      <c r="H38" s="3">
        <f t="shared" si="14"/>
        <v>860</v>
      </c>
      <c r="I38" s="1">
        <f t="shared" si="13"/>
        <v>35000</v>
      </c>
      <c r="J38" s="10">
        <f t="shared" si="9"/>
        <v>10668</v>
      </c>
      <c r="K38" s="3"/>
      <c r="L38" s="10"/>
      <c r="M38" s="10">
        <f t="shared" si="3"/>
        <v>341.86666679754853</v>
      </c>
      <c r="N38" s="3"/>
      <c r="O38" s="6"/>
      <c r="P38" s="3"/>
      <c r="Q38" s="3"/>
      <c r="R38" s="3"/>
      <c r="S38" s="3">
        <f t="shared" si="4"/>
        <v>319.1192596697843</v>
      </c>
      <c r="T38" s="3">
        <f t="shared" si="15"/>
        <v>37302.866536665075</v>
      </c>
      <c r="U38" s="3"/>
      <c r="V38" s="3"/>
      <c r="W38" s="3"/>
      <c r="X38" s="3"/>
      <c r="Y38" s="3"/>
      <c r="Z38" s="3"/>
    </row>
    <row r="39" spans="1:26" x14ac:dyDescent="0.25">
      <c r="A39" s="4">
        <v>41705.714583333334</v>
      </c>
      <c r="B39" s="7">
        <f t="shared" si="0"/>
        <v>0.65000000002328306</v>
      </c>
      <c r="C39" s="13">
        <f t="shared" ref="C39:C40" si="16">DEGREES(ASIN(SIN(RADIANS(C38))*COS(($M39-$M38)/6371) + COS(RADIANS(C38))*SIN(($M39-$M38)/6371)*COS(RADIANS($E38))))</f>
        <v>5.5273116179499446</v>
      </c>
      <c r="D39" s="13">
        <f t="shared" ref="D39:D40" si="17">DEGREES(RADIANS(D38)+ ATAN2(COS(($M39-$M38)/6371)-SIN(RADIANS(C38))*SIN(RADIANS(C39)), SIN(RADIANS($E38))*SIN(($M39-$M38)/6371)*COS(RADIANS(C38))))</f>
        <v>102.91178852965058</v>
      </c>
      <c r="E39" s="3">
        <f>INDEX(Waypoints1!$A$3:$L$13,MATCH(Flight1!$M39,Waypoints1!$I$3:$I$13,1),7)</f>
        <v>25</v>
      </c>
      <c r="F39" s="3" t="str">
        <f>INDEX(Waypoints1!$A$3:$L$13,MATCH(Flight1!$M39,Waypoints1!$I$3:$I$13,1),8)</f>
        <v>NE</v>
      </c>
      <c r="G39" s="3"/>
      <c r="H39" s="3">
        <f t="shared" si="14"/>
        <v>860</v>
      </c>
      <c r="I39" s="1">
        <f t="shared" si="13"/>
        <v>35000</v>
      </c>
      <c r="J39" s="10">
        <f t="shared" si="9"/>
        <v>10668</v>
      </c>
      <c r="K39" s="3"/>
      <c r="L39" s="10"/>
      <c r="M39" s="10">
        <f t="shared" si="3"/>
        <v>356.20000002742745</v>
      </c>
      <c r="N39" s="3"/>
      <c r="O39" s="6"/>
      <c r="P39" s="3"/>
      <c r="Q39" s="3"/>
      <c r="R39" s="3"/>
      <c r="S39" s="3">
        <f t="shared" ref="S39" si="18">((T39-T38)/((A39-A38)*24))</f>
        <v>320.73391482298064</v>
      </c>
      <c r="T39" s="3">
        <f t="shared" si="15"/>
        <v>37308.212101873542</v>
      </c>
      <c r="U39" s="3"/>
      <c r="V39" s="3"/>
      <c r="W39" s="3"/>
      <c r="X39" s="3"/>
      <c r="Y39" s="3"/>
      <c r="Z39" s="3"/>
    </row>
    <row r="40" spans="1:26" x14ac:dyDescent="0.25">
      <c r="A40" s="4">
        <v>41705.715277777781</v>
      </c>
      <c r="B40" s="7">
        <f t="shared" si="0"/>
        <v>0.66666666674427688</v>
      </c>
      <c r="C40" s="13">
        <f t="shared" si="16"/>
        <v>5.6441346724055093</v>
      </c>
      <c r="D40" s="13">
        <f t="shared" si="17"/>
        <v>102.96653054675458</v>
      </c>
      <c r="E40" s="3">
        <f>INDEX(Waypoints1!$A$3:$L$13,MATCH(Flight1!$M40,Waypoints1!$I$3:$I$13,1),7)</f>
        <v>25</v>
      </c>
      <c r="F40" s="3" t="str">
        <f>INDEX(Waypoints1!$A$3:$L$13,MATCH(Flight1!$M40,Waypoints1!$I$3:$I$13,1),8)</f>
        <v>NE</v>
      </c>
      <c r="G40" s="3"/>
      <c r="H40" s="3">
        <f t="shared" si="14"/>
        <v>860</v>
      </c>
      <c r="I40" s="1">
        <f t="shared" si="13"/>
        <v>35000</v>
      </c>
      <c r="J40" s="10">
        <f t="shared" si="9"/>
        <v>10668</v>
      </c>
      <c r="K40" s="3"/>
      <c r="L40" s="10"/>
      <c r="M40" s="10">
        <f t="shared" si="3"/>
        <v>370.53333340748213</v>
      </c>
      <c r="N40" s="3"/>
      <c r="O40" s="6"/>
      <c r="P40" s="3"/>
      <c r="Q40" s="3"/>
      <c r="R40" s="3"/>
      <c r="S40" s="3">
        <f t="shared" ref="S40" si="19">((A40-A39)*24*(T40-T39))*1000</f>
        <v>89.540345321783434</v>
      </c>
      <c r="T40" s="3">
        <f t="shared" si="15"/>
        <v>37313.584522575336</v>
      </c>
      <c r="U40" s="3"/>
      <c r="V40" s="3"/>
      <c r="W40" s="3"/>
      <c r="X40" s="3"/>
      <c r="Y40" s="3"/>
      <c r="Z40" s="3"/>
    </row>
  </sheetData>
  <pageMargins left="0.7" right="0.7" top="0.75" bottom="0.75" header="0.3" footer="0.3"/>
  <ignoredErrors>
    <ignoredError sqref="S7:S8" evalError="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21"/>
  <sheetViews>
    <sheetView workbookViewId="0">
      <pane ySplit="2" topLeftCell="A27" activePane="bottomLeft" state="frozen"/>
      <selection pane="bottomLeft" activeCell="I35" sqref="I35"/>
    </sheetView>
  </sheetViews>
  <sheetFormatPr defaultRowHeight="15" x14ac:dyDescent="0.25"/>
  <cols>
    <col min="1" max="1" width="13.85546875" bestFit="1" customWidth="1"/>
    <col min="2" max="2" width="11.7109375" style="3" customWidth="1"/>
    <col min="3" max="3" width="8.28515625" style="13" bestFit="1" customWidth="1"/>
    <col min="4" max="4" width="9.85546875" style="13" bestFit="1" customWidth="1"/>
    <col min="5" max="5" width="11.28515625" bestFit="1" customWidth="1"/>
    <col min="6" max="6" width="10.42578125" bestFit="1" customWidth="1"/>
    <col min="7" max="7" width="13.140625" bestFit="1" customWidth="1"/>
    <col min="8" max="8" width="5.7109375" bestFit="1" customWidth="1"/>
    <col min="9" max="9" width="8.28515625" bestFit="1" customWidth="1"/>
    <col min="10" max="10" width="8.28515625" style="10" customWidth="1"/>
    <col min="11" max="11" width="14" bestFit="1" customWidth="1"/>
    <col min="12" max="12" width="14" style="10" customWidth="1"/>
    <col min="13" max="13" width="15.7109375" style="10" bestFit="1" customWidth="1"/>
    <col min="14" max="14" width="31.28515625" bestFit="1" customWidth="1"/>
    <col min="15" max="15" width="11.7109375" style="6" bestFit="1" customWidth="1"/>
    <col min="16" max="16" width="13" customWidth="1"/>
    <col min="17" max="17" width="10" bestFit="1" customWidth="1"/>
  </cols>
  <sheetData>
    <row r="1" spans="1:21" x14ac:dyDescent="0.25">
      <c r="A1" t="s">
        <v>0</v>
      </c>
      <c r="B1" s="3" t="s">
        <v>39</v>
      </c>
      <c r="C1" s="13" t="s">
        <v>31</v>
      </c>
      <c r="E1" t="s">
        <v>1</v>
      </c>
      <c r="G1" t="s">
        <v>2</v>
      </c>
      <c r="I1" t="s">
        <v>3</v>
      </c>
      <c r="K1" t="s">
        <v>29</v>
      </c>
      <c r="M1" s="10" t="s">
        <v>36</v>
      </c>
      <c r="N1" t="s">
        <v>4</v>
      </c>
      <c r="P1" t="s">
        <v>30</v>
      </c>
    </row>
    <row r="2" spans="1:21" x14ac:dyDescent="0.25">
      <c r="A2" s="3" t="s">
        <v>23</v>
      </c>
      <c r="B2" s="3" t="s">
        <v>40</v>
      </c>
      <c r="C2" s="13" t="s">
        <v>175</v>
      </c>
      <c r="D2" s="13" t="s">
        <v>176</v>
      </c>
      <c r="E2" t="s">
        <v>7</v>
      </c>
      <c r="F2" t="s">
        <v>8</v>
      </c>
      <c r="G2" t="s">
        <v>9</v>
      </c>
      <c r="H2" t="s">
        <v>10</v>
      </c>
      <c r="I2" t="s">
        <v>11</v>
      </c>
      <c r="J2" s="10" t="s">
        <v>26</v>
      </c>
      <c r="K2" t="s">
        <v>27</v>
      </c>
      <c r="L2" s="10" t="s">
        <v>28</v>
      </c>
      <c r="M2" s="10" t="s">
        <v>37</v>
      </c>
      <c r="N2" t="s">
        <v>12</v>
      </c>
      <c r="O2" s="6" t="s">
        <v>25</v>
      </c>
      <c r="P2" s="6" t="s">
        <v>54</v>
      </c>
      <c r="Q2" s="6" t="s">
        <v>55</v>
      </c>
      <c r="R2" s="6" t="s">
        <v>41</v>
      </c>
      <c r="S2" s="6" t="s">
        <v>151</v>
      </c>
      <c r="T2" t="s">
        <v>148</v>
      </c>
      <c r="U2" t="s">
        <v>149</v>
      </c>
    </row>
    <row r="3" spans="1:21" s="3" customFormat="1" x14ac:dyDescent="0.25">
      <c r="A3" s="12">
        <v>41705.6875</v>
      </c>
      <c r="B3" s="5">
        <v>0</v>
      </c>
      <c r="C3" s="13"/>
      <c r="D3" s="13"/>
      <c r="J3" s="10"/>
      <c r="L3" s="10"/>
      <c r="M3" s="10">
        <v>0</v>
      </c>
      <c r="N3" s="3" t="s">
        <v>24</v>
      </c>
      <c r="O3" s="6">
        <v>85</v>
      </c>
      <c r="P3" s="3">
        <v>304526</v>
      </c>
      <c r="Q3" s="3">
        <v>801222</v>
      </c>
      <c r="R3" s="3" t="s">
        <v>43</v>
      </c>
    </row>
    <row r="4" spans="1:21" x14ac:dyDescent="0.25">
      <c r="A4" s="4">
        <v>41705.695833333331</v>
      </c>
      <c r="B4" s="7">
        <f>(A4-A3)*24+B3</f>
        <v>0.19999999995343387</v>
      </c>
      <c r="C4" s="13">
        <v>2.8443999999999998</v>
      </c>
      <c r="D4" s="13">
        <v>101.6604</v>
      </c>
      <c r="E4" t="s">
        <v>13</v>
      </c>
      <c r="F4" t="s">
        <v>45</v>
      </c>
      <c r="G4">
        <v>235</v>
      </c>
      <c r="H4">
        <v>435</v>
      </c>
      <c r="I4" s="1">
        <v>2400</v>
      </c>
      <c r="J4" s="10">
        <f>I4*0.3048</f>
        <v>731.52</v>
      </c>
      <c r="K4">
        <v>0</v>
      </c>
      <c r="L4" s="10">
        <f>K4*0.018288</f>
        <v>0</v>
      </c>
      <c r="M4" s="10">
        <v>9</v>
      </c>
      <c r="N4" t="s">
        <v>14</v>
      </c>
      <c r="O4" s="6">
        <v>125</v>
      </c>
      <c r="P4">
        <v>314735</v>
      </c>
      <c r="Q4">
        <v>795780</v>
      </c>
      <c r="S4" s="3"/>
      <c r="T4" s="3">
        <f>SQRT(('Inmarsat-march7'!E4-(6371+$J4/1000)*COS(RADIANS($C4))*COS(RADIANS($D4)))^2+('Inmarsat-march7'!F4-(6371+$J4/1000)*COS(RADIANS($C4))*SIN(RADIANS($D4)))^2+('Inmarsat-march7'!G4-(6371+$J4/1000)*SIN(RADIANS($C4)))^2)</f>
        <v>37299.325482617685</v>
      </c>
    </row>
    <row r="5" spans="1:21" x14ac:dyDescent="0.25">
      <c r="A5" s="4">
        <v>41705.696527777778</v>
      </c>
      <c r="B5" s="7">
        <f t="shared" ref="B5:B68" si="0">(A5-A4)*24+B4</f>
        <v>0.21666666667442769</v>
      </c>
      <c r="C5" s="13">
        <v>2.8751000000000002</v>
      </c>
      <c r="D5" s="13">
        <v>101.66070000000001</v>
      </c>
      <c r="E5" t="s">
        <v>15</v>
      </c>
      <c r="F5" t="s">
        <v>60</v>
      </c>
      <c r="G5">
        <v>257</v>
      </c>
      <c r="H5">
        <v>476</v>
      </c>
      <c r="I5" s="1">
        <v>3100</v>
      </c>
      <c r="J5" s="10">
        <f t="shared" ref="J5:J34" si="1">I5*0.3048</f>
        <v>944.88</v>
      </c>
      <c r="K5" s="1">
        <v>1980</v>
      </c>
      <c r="L5" s="10">
        <f>K5*0.018288</f>
        <v>36.210239999999999</v>
      </c>
      <c r="M5" s="10">
        <f>(A5-A4)*24*H5+M4</f>
        <v>16.933333359193057</v>
      </c>
      <c r="N5" t="s">
        <v>14</v>
      </c>
      <c r="S5" s="3">
        <f>IF(A5=A4,S4,(T5-T4)/((A4-A5)*24))</f>
        <v>2.3411474027028159E-2</v>
      </c>
      <c r="T5" s="3">
        <f>SQRT(('Inmarsat-march7'!E5-(6371+$J5/1000)*COS(RADIANS($C5))*COS(RADIANS($D5)))^2+('Inmarsat-march7'!F5-(6371+$J5/1000)*COS(RADIANS($C5))*SIN(RADIANS($D5)))^2+('Inmarsat-march7'!G5-(6371+$J5/1000)*SIN(RADIANS($C5)))^2)</f>
        <v>37299.32509242645</v>
      </c>
      <c r="U5">
        <f>T5-T4</f>
        <v>-3.9019123505568132E-4</v>
      </c>
    </row>
    <row r="6" spans="1:21" x14ac:dyDescent="0.25">
      <c r="A6" s="4">
        <v>41705.697222222225</v>
      </c>
      <c r="B6" s="7">
        <f t="shared" si="0"/>
        <v>0.2333333333954215</v>
      </c>
      <c r="C6" s="13">
        <v>2.8953000000000002</v>
      </c>
      <c r="D6" s="13">
        <v>101.6698</v>
      </c>
      <c r="E6" t="s">
        <v>16</v>
      </c>
      <c r="F6" s="3" t="s">
        <v>60</v>
      </c>
      <c r="G6">
        <v>262</v>
      </c>
      <c r="H6">
        <v>486</v>
      </c>
      <c r="I6" s="1">
        <v>4000</v>
      </c>
      <c r="J6" s="10">
        <f t="shared" si="1"/>
        <v>1219.2</v>
      </c>
      <c r="K6" s="1">
        <v>2820</v>
      </c>
      <c r="L6" s="10">
        <f t="shared" ref="L6:L34" si="2">K6*0.018288</f>
        <v>51.572159999999997</v>
      </c>
      <c r="M6" s="10">
        <f t="shared" ref="M6:M69" si="3">(A6-A5)*24*H6+M5</f>
        <v>25.033333385596052</v>
      </c>
      <c r="N6" t="s">
        <v>17</v>
      </c>
      <c r="S6" s="3">
        <f t="shared" ref="S6:S69" si="4">IF(A6=A5,S5,(T6-T5)/((A5-A6)*24))</f>
        <v>-35.841095754026824</v>
      </c>
      <c r="T6" s="3">
        <f>SQRT(('Inmarsat-march7'!E6-(6371+$J6/1000)*COS(RADIANS($C6))*COS(RADIANS($D6)))^2+('Inmarsat-march7'!F6-(6371+$J6/1000)*COS(RADIANS($C6))*SIN(RADIANS($D6)))^2+('Inmarsat-march7'!G6-(6371+$J6/1000)*SIN(RADIANS($C6)))^2)</f>
        <v>37299.922444024298</v>
      </c>
      <c r="U6" s="3">
        <f t="shared" ref="U6:U69" si="5">T6-T5</f>
        <v>0.59735159784759162</v>
      </c>
    </row>
    <row r="7" spans="1:21" x14ac:dyDescent="0.25">
      <c r="A7" s="4">
        <v>41705.697222222225</v>
      </c>
      <c r="B7" s="7">
        <f t="shared" si="0"/>
        <v>0.2333333333954215</v>
      </c>
      <c r="C7" s="13">
        <v>2.9203000000000001</v>
      </c>
      <c r="D7" s="13">
        <v>101.68219999999999</v>
      </c>
      <c r="E7" t="s">
        <v>18</v>
      </c>
      <c r="F7" s="3" t="s">
        <v>60</v>
      </c>
      <c r="G7">
        <v>267</v>
      </c>
      <c r="H7">
        <v>494</v>
      </c>
      <c r="I7" s="1">
        <v>5000</v>
      </c>
      <c r="J7" s="10">
        <f t="shared" si="1"/>
        <v>1524</v>
      </c>
      <c r="K7" s="1">
        <v>2760</v>
      </c>
      <c r="L7" s="10">
        <f t="shared" si="2"/>
        <v>50.474879999999999</v>
      </c>
      <c r="M7" s="10">
        <f t="shared" si="3"/>
        <v>25.033333385596052</v>
      </c>
      <c r="N7" t="s">
        <v>14</v>
      </c>
      <c r="S7" s="3">
        <f t="shared" si="4"/>
        <v>-35.841095754026824</v>
      </c>
      <c r="T7" s="3">
        <f>SQRT(('Inmarsat-march7'!E7-(6371+$J7/1000)*COS(RADIANS($C7))*COS(RADIANS($D7)))^2+('Inmarsat-march7'!F7-(6371+$J7/1000)*COS(RADIANS($C7))*SIN(RADIANS($D7)))^2+('Inmarsat-march7'!G7-(6371+$J7/1000)*SIN(RADIANS($C7)))^2)</f>
        <v>37300.701311510784</v>
      </c>
      <c r="U7" s="3">
        <f t="shared" si="5"/>
        <v>0.77886748648597859</v>
      </c>
    </row>
    <row r="8" spans="1:21" x14ac:dyDescent="0.25">
      <c r="A8" s="4">
        <v>41705.697222222225</v>
      </c>
      <c r="B8" s="7">
        <f t="shared" si="0"/>
        <v>0.2333333333954215</v>
      </c>
      <c r="C8" s="13">
        <v>2.9342000000000001</v>
      </c>
      <c r="D8" s="13">
        <v>101.6891</v>
      </c>
      <c r="E8" t="s">
        <v>16</v>
      </c>
      <c r="F8" s="3" t="s">
        <v>60</v>
      </c>
      <c r="G8">
        <v>270</v>
      </c>
      <c r="H8">
        <v>501</v>
      </c>
      <c r="I8" s="1">
        <v>5800</v>
      </c>
      <c r="J8" s="10">
        <f t="shared" si="1"/>
        <v>1767.8400000000001</v>
      </c>
      <c r="K8" s="1">
        <v>2820</v>
      </c>
      <c r="L8" s="10">
        <f t="shared" si="2"/>
        <v>51.572159999999997</v>
      </c>
      <c r="M8" s="10">
        <f t="shared" si="3"/>
        <v>25.033333385596052</v>
      </c>
      <c r="N8" t="s">
        <v>17</v>
      </c>
      <c r="S8" s="3">
        <f t="shared" si="4"/>
        <v>-35.841095754026824</v>
      </c>
      <c r="T8" s="3">
        <f>SQRT(('Inmarsat-march7'!E8-(6371+$J8/1000)*COS(RADIANS($C8))*COS(RADIANS($D8)))^2+('Inmarsat-march7'!F8-(6371+$J8/1000)*COS(RADIANS($C8))*SIN(RADIANS($D8)))^2+('Inmarsat-march7'!G8-(6371+$J8/1000)*SIN(RADIANS($C8)))^2)</f>
        <v>37301.081084375423</v>
      </c>
      <c r="U8" s="3">
        <f t="shared" si="5"/>
        <v>0.37977286463865312</v>
      </c>
    </row>
    <row r="9" spans="1:21" x14ac:dyDescent="0.25">
      <c r="A9" s="4">
        <v>41705.697916666672</v>
      </c>
      <c r="B9" s="7">
        <f t="shared" si="0"/>
        <v>0.25000000011641532</v>
      </c>
      <c r="C9" s="13">
        <v>2.9638</v>
      </c>
      <c r="D9" s="13">
        <v>101.70350000000001</v>
      </c>
      <c r="E9" t="s">
        <v>16</v>
      </c>
      <c r="F9" s="3" t="s">
        <v>60</v>
      </c>
      <c r="G9">
        <v>273</v>
      </c>
      <c r="H9">
        <v>505</v>
      </c>
      <c r="I9" s="1">
        <v>6900</v>
      </c>
      <c r="J9" s="10">
        <f t="shared" si="1"/>
        <v>2103.12</v>
      </c>
      <c r="K9" s="1">
        <v>2940</v>
      </c>
      <c r="L9" s="10">
        <f t="shared" si="2"/>
        <v>53.766719999999999</v>
      </c>
      <c r="M9" s="10">
        <f t="shared" si="3"/>
        <v>33.450000079697929</v>
      </c>
      <c r="N9" t="s">
        <v>17</v>
      </c>
      <c r="S9" s="3">
        <f t="shared" si="4"/>
        <v>-58.820253397487441</v>
      </c>
      <c r="T9" s="3">
        <f>SQRT(('Inmarsat-march7'!E9-(6371+$J9/1000)*COS(RADIANS($C9))*COS(RADIANS($D9)))^2+('Inmarsat-march7'!F9-(6371+$J9/1000)*COS(RADIANS($C9))*SIN(RADIANS($D9)))^2+('Inmarsat-march7'!G9-(6371+$J9/1000)*SIN(RADIANS($C9)))^2)</f>
        <v>37302.061421935243</v>
      </c>
      <c r="U9" s="3">
        <f t="shared" si="5"/>
        <v>0.98033755982032744</v>
      </c>
    </row>
    <row r="10" spans="1:21" x14ac:dyDescent="0.25">
      <c r="A10" s="4">
        <v>41705.697916666672</v>
      </c>
      <c r="B10" s="7">
        <f t="shared" si="0"/>
        <v>0.25000000011641532</v>
      </c>
      <c r="C10" s="13">
        <v>3.0097</v>
      </c>
      <c r="D10" s="13">
        <v>101.72539999999999</v>
      </c>
      <c r="E10" t="s">
        <v>16</v>
      </c>
      <c r="F10" s="3" t="s">
        <v>60</v>
      </c>
      <c r="G10">
        <v>282</v>
      </c>
      <c r="H10">
        <v>523</v>
      </c>
      <c r="I10" s="1">
        <v>8800</v>
      </c>
      <c r="J10" s="10">
        <f t="shared" si="1"/>
        <v>2682.2400000000002</v>
      </c>
      <c r="K10" s="1">
        <v>2820</v>
      </c>
      <c r="L10" s="10">
        <f t="shared" si="2"/>
        <v>51.572159999999997</v>
      </c>
      <c r="M10" s="10">
        <f t="shared" si="3"/>
        <v>33.450000079697929</v>
      </c>
      <c r="N10" t="s">
        <v>17</v>
      </c>
      <c r="S10" s="3">
        <f t="shared" si="4"/>
        <v>-58.820253397487441</v>
      </c>
      <c r="T10" s="3">
        <f>SQRT(('Inmarsat-march7'!E10-(6371+$J10/1000)*COS(RADIANS($C10))*COS(RADIANS($D10)))^2+('Inmarsat-march7'!F10-(6371+$J10/1000)*COS(RADIANS($C10))*SIN(RADIANS($D10)))^2+('Inmarsat-march7'!G10-(6371+$J10/1000)*SIN(RADIANS($C10)))^2)</f>
        <v>37303.419058742737</v>
      </c>
      <c r="U10" s="3">
        <f t="shared" si="5"/>
        <v>1.3576368074936909</v>
      </c>
    </row>
    <row r="11" spans="1:21" x14ac:dyDescent="0.25">
      <c r="A11" s="4">
        <v>41705.698611111111</v>
      </c>
      <c r="B11" s="7">
        <f t="shared" si="0"/>
        <v>0.26666666666278616</v>
      </c>
      <c r="C11" s="13">
        <v>3.0333999999999999</v>
      </c>
      <c r="D11" s="13">
        <v>101.7367</v>
      </c>
      <c r="E11" t="s">
        <v>16</v>
      </c>
      <c r="F11" s="3" t="s">
        <v>60</v>
      </c>
      <c r="G11">
        <v>285</v>
      </c>
      <c r="H11">
        <v>528</v>
      </c>
      <c r="I11" s="1">
        <v>9700</v>
      </c>
      <c r="J11" s="10">
        <f t="shared" si="1"/>
        <v>2956.56</v>
      </c>
      <c r="K11" s="1">
        <v>1620</v>
      </c>
      <c r="L11" s="10">
        <f t="shared" si="2"/>
        <v>29.626559999999998</v>
      </c>
      <c r="M11" s="10">
        <f t="shared" si="3"/>
        <v>42.25000001618173</v>
      </c>
      <c r="N11" t="s">
        <v>17</v>
      </c>
      <c r="S11" s="3">
        <f t="shared" si="4"/>
        <v>-46.645774272565966</v>
      </c>
      <c r="T11" s="3">
        <f>SQRT(('Inmarsat-march7'!E11-(6371+$J11/1000)*COS(RADIANS($C11))*COS(RADIANS($D11)))^2+('Inmarsat-march7'!F11-(6371+$J11/1000)*COS(RADIANS($C11))*SIN(RADIANS($D11)))^2+('Inmarsat-march7'!G11-(6371+$J11/1000)*SIN(RADIANS($C11)))^2)</f>
        <v>37304.196488308335</v>
      </c>
      <c r="U11" s="3">
        <f t="shared" si="5"/>
        <v>0.77742956559814047</v>
      </c>
    </row>
    <row r="12" spans="1:21" x14ac:dyDescent="0.25">
      <c r="A12" s="4">
        <v>41705.699305555558</v>
      </c>
      <c r="B12" s="7">
        <f t="shared" si="0"/>
        <v>0.28333333338377997</v>
      </c>
      <c r="C12" s="13">
        <v>3.1118999999999999</v>
      </c>
      <c r="D12" s="13">
        <v>101.774</v>
      </c>
      <c r="E12" t="s">
        <v>16</v>
      </c>
      <c r="F12" s="3" t="s">
        <v>60</v>
      </c>
      <c r="G12">
        <v>347</v>
      </c>
      <c r="H12">
        <v>642</v>
      </c>
      <c r="I12" s="1">
        <v>11000</v>
      </c>
      <c r="J12" s="10">
        <f t="shared" si="1"/>
        <v>3352.8</v>
      </c>
      <c r="K12" s="1">
        <v>1440</v>
      </c>
      <c r="L12" s="10">
        <f t="shared" si="2"/>
        <v>26.334719999999997</v>
      </c>
      <c r="M12" s="10">
        <f t="shared" si="3"/>
        <v>52.95000005105976</v>
      </c>
      <c r="N12" t="s">
        <v>19</v>
      </c>
      <c r="S12" s="3">
        <f t="shared" si="4"/>
        <v>-168.81353912548755</v>
      </c>
      <c r="T12" s="3">
        <f>SQRT(('Inmarsat-march7'!E12-(6371+$J12/1000)*COS(RADIANS($C12))*COS(RADIANS($D12)))^2+('Inmarsat-march7'!F12-(6371+$J12/1000)*COS(RADIANS($C12))*SIN(RADIANS($D12)))^2+('Inmarsat-march7'!G12-(6371+$J12/1000)*SIN(RADIANS($C12)))^2)</f>
        <v>37307.010047302931</v>
      </c>
      <c r="U12" s="3">
        <f t="shared" si="5"/>
        <v>2.8135589945959509</v>
      </c>
    </row>
    <row r="13" spans="1:21" x14ac:dyDescent="0.25">
      <c r="A13" s="4">
        <v>41705.699305555558</v>
      </c>
      <c r="B13" s="7">
        <f t="shared" si="0"/>
        <v>0.28333333338377997</v>
      </c>
      <c r="C13" s="13">
        <v>3.1337000000000002</v>
      </c>
      <c r="D13" s="13">
        <v>101.78440000000001</v>
      </c>
      <c r="E13" t="s">
        <v>20</v>
      </c>
      <c r="F13" s="3" t="s">
        <v>60</v>
      </c>
      <c r="G13">
        <v>332</v>
      </c>
      <c r="H13">
        <v>615</v>
      </c>
      <c r="I13" s="1">
        <v>11500</v>
      </c>
      <c r="J13" s="10">
        <f t="shared" si="1"/>
        <v>3505.2000000000003</v>
      </c>
      <c r="K13" s="1">
        <v>1980</v>
      </c>
      <c r="L13" s="10">
        <f t="shared" si="2"/>
        <v>36.210239999999999</v>
      </c>
      <c r="M13" s="10">
        <f t="shared" si="3"/>
        <v>52.95000005105976</v>
      </c>
      <c r="N13" t="s">
        <v>14</v>
      </c>
      <c r="S13" s="3">
        <f t="shared" si="4"/>
        <v>-168.81353912548755</v>
      </c>
      <c r="T13" s="3">
        <f>SQRT(('Inmarsat-march7'!E13-(6371+$J13/1000)*COS(RADIANS($C13))*COS(RADIANS($D13)))^2+('Inmarsat-march7'!F13-(6371+$J13/1000)*COS(RADIANS($C13))*SIN(RADIANS($D13)))^2+('Inmarsat-march7'!G13-(6371+$J13/1000)*SIN(RADIANS($C13)))^2)</f>
        <v>37307.750147216459</v>
      </c>
      <c r="U13" s="3">
        <f t="shared" si="5"/>
        <v>0.74009991352795623</v>
      </c>
    </row>
    <row r="14" spans="1:21" x14ac:dyDescent="0.25">
      <c r="A14" s="4">
        <v>41705.699305555558</v>
      </c>
      <c r="B14" s="7">
        <f t="shared" si="0"/>
        <v>0.28333333338377997</v>
      </c>
      <c r="C14" s="13">
        <v>3.1806999999999999</v>
      </c>
      <c r="D14" s="13">
        <v>101.8068</v>
      </c>
      <c r="E14" t="s">
        <v>16</v>
      </c>
      <c r="F14" s="3" t="s">
        <v>60</v>
      </c>
      <c r="G14">
        <v>369</v>
      </c>
      <c r="H14">
        <v>684</v>
      </c>
      <c r="I14" s="1">
        <v>12500</v>
      </c>
      <c r="J14" s="10">
        <f t="shared" si="1"/>
        <v>3810</v>
      </c>
      <c r="K14" s="1">
        <v>2220</v>
      </c>
      <c r="L14" s="10">
        <f t="shared" si="2"/>
        <v>40.599359999999997</v>
      </c>
      <c r="M14" s="10">
        <f t="shared" si="3"/>
        <v>52.95000005105976</v>
      </c>
      <c r="N14" t="s">
        <v>19</v>
      </c>
      <c r="S14" s="3">
        <f t="shared" si="4"/>
        <v>-168.81353912548755</v>
      </c>
      <c r="T14" s="3">
        <f>SQRT(('Inmarsat-march7'!E14-(6371+$J14/1000)*COS(RADIANS($C14))*COS(RADIANS($D14)))^2+('Inmarsat-march7'!F14-(6371+$J14/1000)*COS(RADIANS($C14))*SIN(RADIANS($D14)))^2+('Inmarsat-march7'!G14-(6371+$J14/1000)*SIN(RADIANS($C14)))^2)</f>
        <v>37309.36486189541</v>
      </c>
      <c r="U14" s="3">
        <f t="shared" si="5"/>
        <v>1.6147146789517137</v>
      </c>
    </row>
    <row r="15" spans="1:21" x14ac:dyDescent="0.25">
      <c r="A15" s="4">
        <v>41705.700000000004</v>
      </c>
      <c r="B15" s="7">
        <f t="shared" si="0"/>
        <v>0.30000000010477379</v>
      </c>
      <c r="C15" s="13">
        <v>3.2351000000000001</v>
      </c>
      <c r="D15" s="13">
        <v>101.8325</v>
      </c>
      <c r="E15" t="s">
        <v>16</v>
      </c>
      <c r="F15" s="3" t="s">
        <v>60</v>
      </c>
      <c r="G15">
        <v>376</v>
      </c>
      <c r="H15">
        <v>697</v>
      </c>
      <c r="I15" s="1">
        <v>14000</v>
      </c>
      <c r="J15" s="10">
        <f t="shared" si="1"/>
        <v>4267.2</v>
      </c>
      <c r="K15" s="1">
        <v>2640</v>
      </c>
      <c r="L15" s="10">
        <f t="shared" si="2"/>
        <v>48.280319999999996</v>
      </c>
      <c r="M15" s="10">
        <f t="shared" si="3"/>
        <v>64.56666675559245</v>
      </c>
      <c r="N15" t="s">
        <v>19</v>
      </c>
      <c r="S15" s="3">
        <f t="shared" si="4"/>
        <v>-110.17186131752537</v>
      </c>
      <c r="T15" s="3">
        <f>SQRT(('Inmarsat-march7'!E15-(6371+$J15/1000)*COS(RADIANS($C15))*COS(RADIANS($D15)))^2+('Inmarsat-march7'!F15-(6371+$J15/1000)*COS(RADIANS($C15))*SIN(RADIANS($D15)))^2+('Inmarsat-march7'!G15-(6371+$J15/1000)*SIN(RADIANS($C15)))^2)</f>
        <v>37311.201059590021</v>
      </c>
      <c r="U15" s="3">
        <f t="shared" si="5"/>
        <v>1.8361976946107461</v>
      </c>
    </row>
    <row r="16" spans="1:21" x14ac:dyDescent="0.25">
      <c r="A16" s="4">
        <v>41705.700694444444</v>
      </c>
      <c r="B16" s="7">
        <f t="shared" si="0"/>
        <v>0.31666666665114462</v>
      </c>
      <c r="C16" s="13">
        <v>3.2827999999999999</v>
      </c>
      <c r="D16" s="13">
        <v>101.8554</v>
      </c>
      <c r="E16" t="s">
        <v>16</v>
      </c>
      <c r="F16" s="3" t="s">
        <v>60</v>
      </c>
      <c r="G16">
        <v>378</v>
      </c>
      <c r="H16">
        <v>700</v>
      </c>
      <c r="I16" s="1">
        <v>15400</v>
      </c>
      <c r="J16" s="10">
        <f t="shared" si="1"/>
        <v>4693.92</v>
      </c>
      <c r="K16" s="1">
        <v>2400</v>
      </c>
      <c r="L16" s="10">
        <f t="shared" si="2"/>
        <v>43.891199999999998</v>
      </c>
      <c r="M16" s="10">
        <f t="shared" si="3"/>
        <v>76.233333338052034</v>
      </c>
      <c r="N16" t="s">
        <v>19</v>
      </c>
      <c r="S16" s="3">
        <f t="shared" si="4"/>
        <v>-97.789671541448868</v>
      </c>
      <c r="T16" s="3">
        <f>SQRT(('Inmarsat-march7'!E16-(6371+$J16/1000)*COS(RADIANS($C16))*COS(RADIANS($D16)))^2+('Inmarsat-march7'!F16-(6371+$J16/1000)*COS(RADIANS($C16))*SIN(RADIANS($D16)))^2+('Inmarsat-march7'!G16-(6371+$J16/1000)*SIN(RADIANS($C16)))^2)</f>
        <v>37312.830887437281</v>
      </c>
      <c r="U16" s="3">
        <f t="shared" si="5"/>
        <v>1.6298278472604579</v>
      </c>
    </row>
    <row r="17" spans="1:21" x14ac:dyDescent="0.25">
      <c r="A17" s="4">
        <v>41705.700694444444</v>
      </c>
      <c r="B17" s="7">
        <f t="shared" si="0"/>
        <v>0.31666666665114462</v>
      </c>
      <c r="C17" s="13">
        <v>3.3302</v>
      </c>
      <c r="D17" s="13">
        <v>101.8781</v>
      </c>
      <c r="E17" t="s">
        <v>16</v>
      </c>
      <c r="F17" s="3" t="s">
        <v>60</v>
      </c>
      <c r="G17">
        <v>385</v>
      </c>
      <c r="H17">
        <v>713</v>
      </c>
      <c r="I17" s="1">
        <v>16500</v>
      </c>
      <c r="J17" s="10">
        <f t="shared" si="1"/>
        <v>5029.2</v>
      </c>
      <c r="K17" s="1">
        <v>2160</v>
      </c>
      <c r="L17" s="10">
        <f t="shared" si="2"/>
        <v>39.502079999999999</v>
      </c>
      <c r="M17" s="10">
        <f t="shared" si="3"/>
        <v>76.233333338052034</v>
      </c>
      <c r="N17" t="s">
        <v>17</v>
      </c>
      <c r="S17" s="3">
        <f t="shared" si="4"/>
        <v>-97.789671541448868</v>
      </c>
      <c r="T17" s="3">
        <f>SQRT(('Inmarsat-march7'!E17-(6371+$J17/1000)*COS(RADIANS($C17))*COS(RADIANS($D17)))^2+('Inmarsat-march7'!F17-(6371+$J17/1000)*COS(RADIANS($C17))*SIN(RADIANS($D17)))^2+('Inmarsat-march7'!G17-(6371+$J17/1000)*SIN(RADIANS($C17)))^2)</f>
        <v>37314.461462815649</v>
      </c>
      <c r="U17" s="3">
        <f t="shared" si="5"/>
        <v>1.6305753783672117</v>
      </c>
    </row>
    <row r="18" spans="1:21" x14ac:dyDescent="0.25">
      <c r="A18" s="4">
        <v>41705.701388888891</v>
      </c>
      <c r="B18" s="7">
        <f t="shared" si="0"/>
        <v>0.33333333337213844</v>
      </c>
      <c r="C18" s="13">
        <v>3.3877999999999999</v>
      </c>
      <c r="D18" s="13">
        <v>101.9058</v>
      </c>
      <c r="E18" t="s">
        <v>16</v>
      </c>
      <c r="F18" s="3" t="s">
        <v>60</v>
      </c>
      <c r="G18">
        <v>394</v>
      </c>
      <c r="H18">
        <v>729</v>
      </c>
      <c r="I18" s="1">
        <v>17800</v>
      </c>
      <c r="J18" s="10">
        <f t="shared" si="1"/>
        <v>5425.4400000000005</v>
      </c>
      <c r="K18" s="1">
        <v>2220</v>
      </c>
      <c r="L18" s="10">
        <f t="shared" si="2"/>
        <v>40.599359999999997</v>
      </c>
      <c r="M18" s="10">
        <f t="shared" si="3"/>
        <v>88.383333377656527</v>
      </c>
      <c r="N18" t="s">
        <v>19</v>
      </c>
      <c r="S18" s="3">
        <f t="shared" si="4"/>
        <v>-123.45331688086236</v>
      </c>
      <c r="T18" s="3">
        <f>SQRT(('Inmarsat-march7'!E18-(6371+$J18/1000)*COS(RADIANS($C18))*COS(RADIANS($D18)))^2+('Inmarsat-march7'!F18-(6371+$J18/1000)*COS(RADIANS($C18))*SIN(RADIANS($D18)))^2+('Inmarsat-march7'!G18-(6371+$J18/1000)*SIN(RADIANS($C18)))^2)</f>
        <v>37316.519018103703</v>
      </c>
      <c r="U18" s="3">
        <f t="shared" si="5"/>
        <v>2.0575552880545729</v>
      </c>
    </row>
    <row r="19" spans="1:21" x14ac:dyDescent="0.25">
      <c r="A19" s="4">
        <v>41705.701388888891</v>
      </c>
      <c r="B19" s="7">
        <f t="shared" si="0"/>
        <v>0.33333333337213844</v>
      </c>
      <c r="C19" s="13">
        <v>3.4285999999999999</v>
      </c>
      <c r="D19" s="13">
        <v>101.92529999999999</v>
      </c>
      <c r="E19" t="s">
        <v>16</v>
      </c>
      <c r="F19" s="3" t="s">
        <v>60</v>
      </c>
      <c r="G19">
        <v>396</v>
      </c>
      <c r="H19">
        <v>734</v>
      </c>
      <c r="I19" s="1">
        <v>18700</v>
      </c>
      <c r="J19" s="10">
        <f t="shared" si="1"/>
        <v>5699.76</v>
      </c>
      <c r="K19" s="1">
        <v>2160</v>
      </c>
      <c r="L19" s="10">
        <f t="shared" si="2"/>
        <v>39.502079999999999</v>
      </c>
      <c r="M19" s="10">
        <f t="shared" si="3"/>
        <v>88.383333377656527</v>
      </c>
      <c r="N19" t="s">
        <v>17</v>
      </c>
      <c r="S19" s="3">
        <f t="shared" si="4"/>
        <v>-123.45331688086236</v>
      </c>
      <c r="T19" s="3">
        <f>SQRT(('Inmarsat-march7'!E19-(6371+$J19/1000)*COS(RADIANS($C19))*COS(RADIANS($D19)))^2+('Inmarsat-march7'!F19-(6371+$J19/1000)*COS(RADIANS($C19))*SIN(RADIANS($D19)))^2+('Inmarsat-march7'!G19-(6371+$J19/1000)*SIN(RADIANS($C19)))^2)</f>
        <v>37317.938334459701</v>
      </c>
      <c r="U19" s="3">
        <f t="shared" si="5"/>
        <v>1.4193163559975801</v>
      </c>
    </row>
    <row r="20" spans="1:21" x14ac:dyDescent="0.25">
      <c r="A20" s="4">
        <v>41705.702083333337</v>
      </c>
      <c r="B20" s="7">
        <f t="shared" si="0"/>
        <v>0.35000000009313226</v>
      </c>
      <c r="C20" s="13">
        <v>3.4807000000000001</v>
      </c>
      <c r="D20" s="13">
        <v>101.9496</v>
      </c>
      <c r="E20" t="s">
        <v>20</v>
      </c>
      <c r="F20" s="3" t="s">
        <v>60</v>
      </c>
      <c r="G20">
        <v>402</v>
      </c>
      <c r="H20">
        <v>745</v>
      </c>
      <c r="I20" s="1">
        <v>19800</v>
      </c>
      <c r="J20" s="10">
        <f t="shared" si="1"/>
        <v>6035.04</v>
      </c>
      <c r="K20" s="1">
        <v>2160</v>
      </c>
      <c r="L20" s="10">
        <f t="shared" si="2"/>
        <v>39.502079999999999</v>
      </c>
      <c r="M20" s="10">
        <f t="shared" si="3"/>
        <v>100.80000008479692</v>
      </c>
      <c r="N20" t="s">
        <v>19</v>
      </c>
      <c r="S20" s="3">
        <f t="shared" si="4"/>
        <v>-110.05451102344944</v>
      </c>
      <c r="T20" s="3">
        <f>SQRT(('Inmarsat-march7'!E20-(6371+$J20/1000)*COS(RADIANS($C20))*COS(RADIANS($D20)))^2+('Inmarsat-march7'!F20-(6371+$J20/1000)*COS(RADIANS($C20))*SIN(RADIANS($D20)))^2+('Inmarsat-march7'!G20-(6371+$J20/1000)*SIN(RADIANS($C20)))^2)</f>
        <v>37319.772576316071</v>
      </c>
      <c r="U20" s="3">
        <f t="shared" si="5"/>
        <v>1.834241856369772</v>
      </c>
    </row>
    <row r="21" spans="1:21" x14ac:dyDescent="0.25">
      <c r="A21" s="4">
        <v>41705.702083333337</v>
      </c>
      <c r="B21" s="7">
        <f t="shared" si="0"/>
        <v>0.35000000009313226</v>
      </c>
      <c r="C21" s="13">
        <v>3.5325000000000002</v>
      </c>
      <c r="D21" s="13">
        <v>101.9736</v>
      </c>
      <c r="E21" t="s">
        <v>20</v>
      </c>
      <c r="F21" s="3" t="s">
        <v>60</v>
      </c>
      <c r="G21">
        <v>408</v>
      </c>
      <c r="H21">
        <v>756</v>
      </c>
      <c r="I21" s="1">
        <v>20900</v>
      </c>
      <c r="J21" s="10">
        <f t="shared" si="1"/>
        <v>6370.3200000000006</v>
      </c>
      <c r="K21" s="1">
        <v>1980</v>
      </c>
      <c r="L21" s="10">
        <f t="shared" si="2"/>
        <v>36.210239999999999</v>
      </c>
      <c r="M21" s="10">
        <f t="shared" si="3"/>
        <v>100.80000008479692</v>
      </c>
      <c r="N21" t="s">
        <v>19</v>
      </c>
      <c r="S21" s="3">
        <f t="shared" si="4"/>
        <v>-110.05451102344944</v>
      </c>
      <c r="T21" s="3">
        <f>SQRT(('Inmarsat-march7'!E21-(6371+$J21/1000)*COS(RADIANS($C21))*COS(RADIANS($D21)))^2+('Inmarsat-march7'!F21-(6371+$J21/1000)*COS(RADIANS($C21))*SIN(RADIANS($D21)))^2+('Inmarsat-march7'!G21-(6371+$J21/1000)*SIN(RADIANS($C21)))^2)</f>
        <v>37321.53641378053</v>
      </c>
      <c r="U21" s="3">
        <f t="shared" si="5"/>
        <v>1.7638374644593569</v>
      </c>
    </row>
    <row r="22" spans="1:21" x14ac:dyDescent="0.25">
      <c r="A22" s="4">
        <v>41705.702777777777</v>
      </c>
      <c r="B22" s="7">
        <f t="shared" si="0"/>
        <v>0.36666666663950309</v>
      </c>
      <c r="C22" s="13">
        <v>3.5924</v>
      </c>
      <c r="D22" s="13">
        <v>102.0018</v>
      </c>
      <c r="E22" t="s">
        <v>16</v>
      </c>
      <c r="F22" s="3" t="s">
        <v>60</v>
      </c>
      <c r="G22">
        <v>418</v>
      </c>
      <c r="H22">
        <v>774</v>
      </c>
      <c r="I22" s="1">
        <v>22000</v>
      </c>
      <c r="J22" s="10">
        <f t="shared" si="1"/>
        <v>6705.6</v>
      </c>
      <c r="K22" s="1">
        <v>1740</v>
      </c>
      <c r="L22" s="10">
        <f t="shared" si="2"/>
        <v>31.821119999999997</v>
      </c>
      <c r="M22" s="10">
        <f t="shared" si="3"/>
        <v>113.69999999168795</v>
      </c>
      <c r="N22" t="s">
        <v>19</v>
      </c>
      <c r="S22" s="3">
        <f t="shared" si="4"/>
        <v>-130.14755671528383</v>
      </c>
      <c r="T22" s="3">
        <f>SQRT(('Inmarsat-march7'!E22-(6371+$J22/1000)*COS(RADIANS($C22))*COS(RADIANS($D22)))^2+('Inmarsat-march7'!F22-(6371+$J22/1000)*COS(RADIANS($C22))*SIN(RADIANS($D22)))^2+('Inmarsat-march7'!G22-(6371+$J22/1000)*SIN(RADIANS($C22)))^2)</f>
        <v>37323.705539710129</v>
      </c>
      <c r="U22" s="3">
        <f t="shared" si="5"/>
        <v>2.1691259295985219</v>
      </c>
    </row>
    <row r="23" spans="1:21" x14ac:dyDescent="0.25">
      <c r="A23" s="4">
        <v>41705.702777777777</v>
      </c>
      <c r="B23" s="7">
        <f t="shared" si="0"/>
        <v>0.36666666663950309</v>
      </c>
      <c r="C23" s="13">
        <v>3.6465999999999998</v>
      </c>
      <c r="D23" s="13">
        <v>102.02760000000001</v>
      </c>
      <c r="E23" t="s">
        <v>20</v>
      </c>
      <c r="F23" s="3" t="s">
        <v>60</v>
      </c>
      <c r="G23">
        <v>426</v>
      </c>
      <c r="H23">
        <v>789</v>
      </c>
      <c r="I23" s="1">
        <v>22800</v>
      </c>
      <c r="J23" s="10">
        <f t="shared" si="1"/>
        <v>6949.4400000000005</v>
      </c>
      <c r="K23" s="1">
        <v>1800</v>
      </c>
      <c r="L23" s="10">
        <f t="shared" si="2"/>
        <v>32.918399999999998</v>
      </c>
      <c r="M23" s="10">
        <f t="shared" si="3"/>
        <v>113.69999999168795</v>
      </c>
      <c r="N23" t="s">
        <v>19</v>
      </c>
      <c r="S23" s="3">
        <f t="shared" si="4"/>
        <v>-130.14755671528383</v>
      </c>
      <c r="T23" s="3">
        <f>SQRT(('Inmarsat-march7'!E23-(6371+$J23/1000)*COS(RADIANS($C23))*COS(RADIANS($D23)))^2+('Inmarsat-march7'!F23-(6371+$J23/1000)*COS(RADIANS($C23))*SIN(RADIANS($D23)))^2+('Inmarsat-march7'!G23-(6371+$J23/1000)*SIN(RADIANS($C23)))^2)</f>
        <v>37325.693459029921</v>
      </c>
      <c r="U23" s="3">
        <f t="shared" si="5"/>
        <v>1.9879193197921268</v>
      </c>
    </row>
    <row r="24" spans="1:21" x14ac:dyDescent="0.25">
      <c r="A24" s="4">
        <v>41705.703472222223</v>
      </c>
      <c r="B24" s="7">
        <f t="shared" si="0"/>
        <v>0.38333333336049691</v>
      </c>
      <c r="C24" s="13">
        <v>3.7073</v>
      </c>
      <c r="D24" s="13">
        <v>102.05629999999999</v>
      </c>
      <c r="E24" t="s">
        <v>20</v>
      </c>
      <c r="F24" s="3" t="s">
        <v>60</v>
      </c>
      <c r="G24">
        <v>427</v>
      </c>
      <c r="H24">
        <v>790</v>
      </c>
      <c r="I24" s="1">
        <v>24000</v>
      </c>
      <c r="J24" s="10">
        <f t="shared" si="1"/>
        <v>7315.2000000000007</v>
      </c>
      <c r="K24" s="1">
        <v>1800</v>
      </c>
      <c r="L24" s="10">
        <f t="shared" si="2"/>
        <v>32.918399999999998</v>
      </c>
      <c r="M24" s="10">
        <f t="shared" si="3"/>
        <v>126.86666670127306</v>
      </c>
      <c r="N24" t="s">
        <v>19</v>
      </c>
      <c r="S24" s="3">
        <f t="shared" si="4"/>
        <v>-132.03085325025444</v>
      </c>
      <c r="T24" s="3">
        <f>SQRT(('Inmarsat-march7'!E24-(6371+$J24/1000)*COS(RADIANS($C24))*COS(RADIANS($D24)))^2+('Inmarsat-march7'!F24-(6371+$J24/1000)*COS(RADIANS($C24))*SIN(RADIANS($D24)))^2+('Inmarsat-march7'!G24-(6371+$J24/1000)*SIN(RADIANS($C24)))^2)</f>
        <v>37327.893973257931</v>
      </c>
      <c r="U24" s="3">
        <f t="shared" si="5"/>
        <v>2.2005142280104337</v>
      </c>
    </row>
    <row r="25" spans="1:21" x14ac:dyDescent="0.25">
      <c r="A25" s="4">
        <v>41705.703472222223</v>
      </c>
      <c r="B25" s="7">
        <f t="shared" si="0"/>
        <v>0.38333333336049691</v>
      </c>
      <c r="C25" s="13">
        <v>3.7629999999999999</v>
      </c>
      <c r="D25" s="13">
        <v>102.0825</v>
      </c>
      <c r="E25" t="s">
        <v>20</v>
      </c>
      <c r="F25" s="3" t="s">
        <v>60</v>
      </c>
      <c r="G25">
        <v>433</v>
      </c>
      <c r="H25">
        <v>801</v>
      </c>
      <c r="I25" s="1">
        <v>24800</v>
      </c>
      <c r="J25" s="10">
        <f t="shared" si="1"/>
        <v>7559.04</v>
      </c>
      <c r="K25" s="1">
        <v>1560</v>
      </c>
      <c r="L25" s="10">
        <f t="shared" si="2"/>
        <v>28.529279999999996</v>
      </c>
      <c r="M25" s="10">
        <f t="shared" si="3"/>
        <v>126.86666670127306</v>
      </c>
      <c r="N25" t="s">
        <v>19</v>
      </c>
      <c r="S25" s="3">
        <f t="shared" si="4"/>
        <v>-132.03085325025444</v>
      </c>
      <c r="T25" s="3">
        <f>SQRT(('Inmarsat-march7'!E25-(6371+$J25/1000)*COS(RADIANS($C25))*COS(RADIANS($D25)))^2+('Inmarsat-march7'!F25-(6371+$J25/1000)*COS(RADIANS($C25))*SIN(RADIANS($D25)))^2+('Inmarsat-march7'!G25-(6371+$J25/1000)*SIN(RADIANS($C25)))^2)</f>
        <v>37329.930595473226</v>
      </c>
      <c r="U25" s="3">
        <f t="shared" si="5"/>
        <v>2.0366222152952105</v>
      </c>
    </row>
    <row r="26" spans="1:21" x14ac:dyDescent="0.25">
      <c r="A26" s="4">
        <v>41705.70416666667</v>
      </c>
      <c r="B26" s="7">
        <f t="shared" si="0"/>
        <v>0.40000000008149073</v>
      </c>
      <c r="C26" s="13">
        <v>3.8187000000000002</v>
      </c>
      <c r="D26" s="13">
        <v>102.1087</v>
      </c>
      <c r="E26" t="s">
        <v>20</v>
      </c>
      <c r="F26" s="3" t="s">
        <v>60</v>
      </c>
      <c r="G26">
        <v>440</v>
      </c>
      <c r="H26">
        <v>814</v>
      </c>
      <c r="I26" s="1">
        <v>25600</v>
      </c>
      <c r="J26" s="10">
        <f t="shared" si="1"/>
        <v>7802.88</v>
      </c>
      <c r="K26" s="1">
        <v>1380</v>
      </c>
      <c r="L26" s="10">
        <f t="shared" si="2"/>
        <v>25.237439999999999</v>
      </c>
      <c r="M26" s="10">
        <f t="shared" si="3"/>
        <v>140.43333341216203</v>
      </c>
      <c r="N26" t="s">
        <v>19</v>
      </c>
      <c r="S26" s="3">
        <f t="shared" si="4"/>
        <v>-125.44154872988427</v>
      </c>
      <c r="T26" s="3">
        <f>SQRT(('Inmarsat-march7'!E26-(6371+$J26/1000)*COS(RADIANS($C26))*COS(RADIANS($D26)))^2+('Inmarsat-march7'!F26-(6371+$J26/1000)*COS(RADIANS($C26))*SIN(RADIANS($D26)))^2+('Inmarsat-march7'!G26-(6371+$J26/1000)*SIN(RADIANS($C26)))^2)</f>
        <v>37332.021287958873</v>
      </c>
      <c r="U26" s="3">
        <f t="shared" si="5"/>
        <v>2.0906924856462865</v>
      </c>
    </row>
    <row r="27" spans="1:21" x14ac:dyDescent="0.25">
      <c r="A27" s="4">
        <v>41705.70416666667</v>
      </c>
      <c r="B27" s="7">
        <f t="shared" si="0"/>
        <v>0.40000000008149073</v>
      </c>
      <c r="C27" s="13">
        <v>3.8740000000000001</v>
      </c>
      <c r="D27" s="13">
        <v>102.13460000000001</v>
      </c>
      <c r="E27" t="s">
        <v>20</v>
      </c>
      <c r="F27" s="3" t="s">
        <v>60</v>
      </c>
      <c r="G27">
        <v>448</v>
      </c>
      <c r="H27">
        <v>830</v>
      </c>
      <c r="I27" s="1">
        <v>26200</v>
      </c>
      <c r="J27" s="10">
        <f t="shared" si="1"/>
        <v>7985.76</v>
      </c>
      <c r="K27" s="1">
        <v>1260</v>
      </c>
      <c r="L27" s="10">
        <f t="shared" si="2"/>
        <v>23.042879999999997</v>
      </c>
      <c r="M27" s="10">
        <f t="shared" si="3"/>
        <v>140.43333341216203</v>
      </c>
      <c r="N27" t="s">
        <v>19</v>
      </c>
      <c r="S27" s="3">
        <f t="shared" si="4"/>
        <v>-125.44154872988427</v>
      </c>
      <c r="T27" s="3">
        <f>SQRT(('Inmarsat-march7'!E27-(6371+$J27/1000)*COS(RADIANS($C27))*COS(RADIANS($D27)))^2+('Inmarsat-march7'!F27-(6371+$J27/1000)*COS(RADIANS($C27))*SIN(RADIANS($D27)))^2+('Inmarsat-march7'!G27-(6371+$J27/1000)*SIN(RADIANS($C27)))^2)</f>
        <v>37334.089667566579</v>
      </c>
      <c r="U27" s="3">
        <f t="shared" si="5"/>
        <v>2.0683796077064471</v>
      </c>
    </row>
    <row r="28" spans="1:21" x14ac:dyDescent="0.25">
      <c r="A28" s="4">
        <v>41705.704861111117</v>
      </c>
      <c r="B28" s="7">
        <f t="shared" si="0"/>
        <v>0.41666666680248454</v>
      </c>
      <c r="C28" s="13">
        <v>3.9316</v>
      </c>
      <c r="D28" s="13">
        <v>102.1618</v>
      </c>
      <c r="E28" t="s">
        <v>20</v>
      </c>
      <c r="F28" s="3" t="s">
        <v>60</v>
      </c>
      <c r="G28">
        <v>454</v>
      </c>
      <c r="H28">
        <v>840</v>
      </c>
      <c r="I28" s="1">
        <v>26900</v>
      </c>
      <c r="J28" s="10">
        <f t="shared" si="1"/>
        <v>8199.1200000000008</v>
      </c>
      <c r="K28" s="1">
        <v>1380</v>
      </c>
      <c r="L28" s="10">
        <f t="shared" si="2"/>
        <v>25.237439999999999</v>
      </c>
      <c r="M28" s="10">
        <f t="shared" si="3"/>
        <v>154.43333345779683</v>
      </c>
      <c r="N28" t="s">
        <v>19</v>
      </c>
      <c r="O28" s="6">
        <v>160</v>
      </c>
      <c r="S28" s="3">
        <f t="shared" si="4"/>
        <v>-132.47620990580367</v>
      </c>
      <c r="T28" s="3">
        <f>SQRT(('Inmarsat-march7'!E28-(6371+$J28/1000)*COS(RADIANS($C28))*COS(RADIANS($D28)))^2+('Inmarsat-march7'!F28-(6371+$J28/1000)*COS(RADIANS($C28))*SIN(RADIANS($D28)))^2+('Inmarsat-march7'!G28-(6371+$J28/1000)*SIN(RADIANS($C28)))^2)</f>
        <v>37336.297604405539</v>
      </c>
      <c r="U28" s="3">
        <f t="shared" si="5"/>
        <v>2.2079368389604497</v>
      </c>
    </row>
    <row r="29" spans="1:21" x14ac:dyDescent="0.25">
      <c r="A29" s="4">
        <v>41705.704861111117</v>
      </c>
      <c r="B29" s="7">
        <f t="shared" si="0"/>
        <v>0.41666666680248454</v>
      </c>
      <c r="C29" s="13">
        <v>3.9967999999999999</v>
      </c>
      <c r="D29" s="13">
        <v>102.1926</v>
      </c>
      <c r="E29" t="s">
        <v>20</v>
      </c>
      <c r="F29" s="3" t="s">
        <v>60</v>
      </c>
      <c r="G29">
        <v>458</v>
      </c>
      <c r="H29">
        <v>848</v>
      </c>
      <c r="I29" s="1">
        <v>27700</v>
      </c>
      <c r="J29" s="10">
        <f t="shared" si="1"/>
        <v>8442.9600000000009</v>
      </c>
      <c r="K29" s="1">
        <v>1320</v>
      </c>
      <c r="L29" s="10">
        <f t="shared" si="2"/>
        <v>24.140159999999998</v>
      </c>
      <c r="M29" s="10">
        <f t="shared" si="3"/>
        <v>154.43333345779683</v>
      </c>
      <c r="N29" t="s">
        <v>19</v>
      </c>
      <c r="S29" s="3">
        <f t="shared" si="4"/>
        <v>-132.47620990580367</v>
      </c>
      <c r="T29" s="3">
        <f>SQRT(('Inmarsat-march7'!E29-(6371+$J29/1000)*COS(RADIANS($C29))*COS(RADIANS($D29)))^2+('Inmarsat-march7'!F29-(6371+$J29/1000)*COS(RADIANS($C29))*SIN(RADIANS($D29)))^2+('Inmarsat-march7'!G29-(6371+$J29/1000)*SIN(RADIANS($C29)))^2)</f>
        <v>37338.751063999895</v>
      </c>
      <c r="U29" s="3">
        <f t="shared" si="5"/>
        <v>2.4534595943550812</v>
      </c>
    </row>
    <row r="30" spans="1:21" x14ac:dyDescent="0.25">
      <c r="A30" s="4">
        <v>41705.705555555556</v>
      </c>
      <c r="B30" s="7">
        <f t="shared" si="0"/>
        <v>0.43333333334885538</v>
      </c>
      <c r="C30" s="13">
        <v>4.0739999999999998</v>
      </c>
      <c r="D30" s="13">
        <v>102.2289</v>
      </c>
      <c r="E30" t="s">
        <v>20</v>
      </c>
      <c r="F30" s="3" t="s">
        <v>60</v>
      </c>
      <c r="G30">
        <v>465</v>
      </c>
      <c r="H30">
        <v>861</v>
      </c>
      <c r="I30" s="1">
        <v>28600</v>
      </c>
      <c r="J30" s="10">
        <f t="shared" si="1"/>
        <v>8717.2800000000007</v>
      </c>
      <c r="K30" s="1">
        <v>1320</v>
      </c>
      <c r="L30" s="10">
        <f t="shared" si="2"/>
        <v>24.140159999999998</v>
      </c>
      <c r="M30" s="10">
        <f t="shared" si="3"/>
        <v>168.78333335422212</v>
      </c>
      <c r="N30" t="s">
        <v>19</v>
      </c>
      <c r="S30" s="3">
        <f t="shared" si="4"/>
        <v>-177.51084582917071</v>
      </c>
      <c r="T30" s="3">
        <f>SQRT(('Inmarsat-march7'!E30-(6371+$J30/1000)*COS(RADIANS($C30))*COS(RADIANS($D30)))^2+('Inmarsat-march7'!F30-(6371+$J30/1000)*COS(RADIANS($C30))*SIN(RADIANS($D30)))^2+('Inmarsat-march7'!G30-(6371+$J30/1000)*SIN(RADIANS($C30)))^2)</f>
        <v>37341.709578075694</v>
      </c>
      <c r="U30" s="3">
        <f t="shared" si="5"/>
        <v>2.9585140757990303</v>
      </c>
    </row>
    <row r="31" spans="1:21" x14ac:dyDescent="0.25">
      <c r="A31" s="4">
        <v>41705.706250000003</v>
      </c>
      <c r="B31" s="7">
        <f t="shared" si="0"/>
        <v>0.45000000006984919</v>
      </c>
      <c r="C31" s="13">
        <v>4.1429999999999998</v>
      </c>
      <c r="D31" s="13">
        <v>102.2615</v>
      </c>
      <c r="E31" t="s">
        <v>20</v>
      </c>
      <c r="F31" s="3" t="s">
        <v>60</v>
      </c>
      <c r="G31">
        <v>469</v>
      </c>
      <c r="H31">
        <v>869</v>
      </c>
      <c r="I31" s="1">
        <v>29400</v>
      </c>
      <c r="J31" s="10">
        <f t="shared" si="1"/>
        <v>8961.1200000000008</v>
      </c>
      <c r="K31" s="1">
        <v>1260</v>
      </c>
      <c r="L31" s="10">
        <f t="shared" si="2"/>
        <v>23.042879999999997</v>
      </c>
      <c r="M31" s="10">
        <f t="shared" si="3"/>
        <v>183.26666673476575</v>
      </c>
      <c r="N31" t="s">
        <v>19</v>
      </c>
      <c r="S31" s="3">
        <f t="shared" si="4"/>
        <v>-160.24113657441902</v>
      </c>
      <c r="T31" s="3">
        <f>SQRT(('Inmarsat-march7'!E31-(6371+$J31/1000)*COS(RADIANS($C31))*COS(RADIANS($D31)))^2+('Inmarsat-march7'!F31-(6371+$J31/1000)*COS(RADIANS($C31))*SIN(RADIANS($D31)))^2+('Inmarsat-march7'!G31-(6371+$J31/1000)*SIN(RADIANS($C31)))^2)</f>
        <v>37344.380263693973</v>
      </c>
      <c r="U31" s="3">
        <f t="shared" si="5"/>
        <v>2.6706856182790943</v>
      </c>
    </row>
    <row r="32" spans="1:21" x14ac:dyDescent="0.25">
      <c r="A32" s="4">
        <v>41705.706250000003</v>
      </c>
      <c r="B32" s="7">
        <f t="shared" si="0"/>
        <v>0.45000000006984919</v>
      </c>
      <c r="C32" s="13">
        <v>4.2042000000000002</v>
      </c>
      <c r="D32" s="13">
        <v>102.29040000000001</v>
      </c>
      <c r="E32" t="s">
        <v>20</v>
      </c>
      <c r="F32" s="3" t="s">
        <v>60</v>
      </c>
      <c r="G32">
        <v>472</v>
      </c>
      <c r="H32">
        <v>874</v>
      </c>
      <c r="I32" s="1">
        <v>30000</v>
      </c>
      <c r="J32" s="10">
        <f t="shared" si="1"/>
        <v>9144</v>
      </c>
      <c r="K32" s="1">
        <v>1200</v>
      </c>
      <c r="L32" s="10">
        <f t="shared" si="2"/>
        <v>21.945599999999999</v>
      </c>
      <c r="M32" s="10">
        <f t="shared" si="3"/>
        <v>183.26666673476575</v>
      </c>
      <c r="N32" t="s">
        <v>19</v>
      </c>
      <c r="S32" s="3">
        <f t="shared" si="4"/>
        <v>-160.24113657441902</v>
      </c>
      <c r="T32" s="3">
        <f>SQRT(('Inmarsat-march7'!E32-(6371+$J32/1000)*COS(RADIANS($C32))*COS(RADIANS($D32)))^2+('Inmarsat-march7'!F32-(6371+$J32/1000)*COS(RADIANS($C32))*SIN(RADIANS($D32)))^2+('Inmarsat-march7'!G32-(6371+$J32/1000)*SIN(RADIANS($C32)))^2)</f>
        <v>37346.740498376937</v>
      </c>
      <c r="U32" s="3">
        <f t="shared" si="5"/>
        <v>2.3602346829648013</v>
      </c>
    </row>
    <row r="33" spans="1:21" x14ac:dyDescent="0.25">
      <c r="A33" s="4">
        <v>41705.709027777782</v>
      </c>
      <c r="B33" s="7">
        <f t="shared" si="0"/>
        <v>0.51666666677920148</v>
      </c>
      <c r="C33" s="13">
        <v>4.7015000000000002</v>
      </c>
      <c r="D33" s="13">
        <v>102.52509999999999</v>
      </c>
      <c r="E33" t="s">
        <v>20</v>
      </c>
      <c r="F33" s="3" t="s">
        <v>60</v>
      </c>
      <c r="G33">
        <v>468</v>
      </c>
      <c r="H33">
        <v>867</v>
      </c>
      <c r="I33" s="1">
        <v>35000</v>
      </c>
      <c r="J33" s="10">
        <f t="shared" si="1"/>
        <v>10668</v>
      </c>
      <c r="K33">
        <v>960</v>
      </c>
      <c r="L33" s="10">
        <f t="shared" si="2"/>
        <v>17.556480000000001</v>
      </c>
      <c r="M33" s="10">
        <f t="shared" si="3"/>
        <v>241.06666677177418</v>
      </c>
      <c r="N33" t="s">
        <v>21</v>
      </c>
      <c r="S33" s="3">
        <f t="shared" si="4"/>
        <v>-293.60812304976196</v>
      </c>
      <c r="T33" s="3">
        <f>SQRT(('Inmarsat-march7'!E33-(6371+$J33/1000)*COS(RADIANS($C33))*COS(RADIANS($D33)))^2+('Inmarsat-march7'!F33-(6371+$J33/1000)*COS(RADIANS($C33))*SIN(RADIANS($D33)))^2+('Inmarsat-march7'!G33-(6371+$J33/1000)*SIN(RADIANS($C33)))^2)</f>
        <v>37366.314373259454</v>
      </c>
      <c r="U33" s="3">
        <f t="shared" si="5"/>
        <v>19.573874882516975</v>
      </c>
    </row>
    <row r="34" spans="1:21" x14ac:dyDescent="0.25">
      <c r="A34" s="4">
        <v>41705.709722222222</v>
      </c>
      <c r="B34" s="7">
        <f t="shared" si="0"/>
        <v>0.53333333332557231</v>
      </c>
      <c r="C34" s="13">
        <v>4.7073</v>
      </c>
      <c r="D34" s="13">
        <v>102.5278</v>
      </c>
      <c r="E34">
        <v>25</v>
      </c>
      <c r="F34" s="3" t="s">
        <v>60</v>
      </c>
      <c r="G34">
        <v>468</v>
      </c>
      <c r="H34">
        <v>867</v>
      </c>
      <c r="I34" s="1">
        <v>35000</v>
      </c>
      <c r="J34" s="10">
        <f t="shared" si="1"/>
        <v>10668</v>
      </c>
      <c r="K34">
        <v>0</v>
      </c>
      <c r="L34" s="10">
        <f t="shared" si="2"/>
        <v>0</v>
      </c>
      <c r="M34" s="10">
        <f t="shared" si="3"/>
        <v>255.51666666747769</v>
      </c>
      <c r="N34" t="s">
        <v>21</v>
      </c>
      <c r="P34">
        <v>724842.48</v>
      </c>
      <c r="Q34">
        <v>225743.23</v>
      </c>
      <c r="R34" t="s">
        <v>42</v>
      </c>
      <c r="S34" s="3">
        <f t="shared" si="4"/>
        <v>-16.611357280333078</v>
      </c>
      <c r="T34" s="3">
        <f>SQRT(('Inmarsat-march7'!E34-(6371+$J34/1000)*COS(RADIANS($C34))*COS(RADIANS($D34)))^2+('Inmarsat-march7'!F34-(6371+$J34/1000)*COS(RADIANS($C34))*SIN(RADIANS($D34)))^2+('Inmarsat-march7'!G34-(6371+$J34/1000)*SIN(RADIANS($C34)))^2)</f>
        <v>37366.591229212128</v>
      </c>
      <c r="U34" s="3">
        <f t="shared" si="5"/>
        <v>0.27685595267394092</v>
      </c>
    </row>
    <row r="35" spans="1:21" x14ac:dyDescent="0.25">
      <c r="A35" s="4">
        <v>41705.711805555555</v>
      </c>
      <c r="B35" s="7">
        <f t="shared" si="0"/>
        <v>0.58333333331393078</v>
      </c>
      <c r="C35" s="13">
        <f t="shared" ref="C35" si="6">180/PI()*(ASIN(SIN(C34*PI()/180)*COS(($M35-$M34)/(6371+J35/1000)) + COS(C34*PI()/180)*SIN(($M35-$M34)/(6371+J35/1000))*COS($E34*PI()/180)))</f>
        <v>5.0600188684601273</v>
      </c>
      <c r="D35" s="13">
        <f t="shared" ref="D35" si="7">180/PI()*(D34 *PI()/180+ ATAN2(COS(($M35-$M34)/(6371+J35/1000))-SIN(C34*PI()/180)*SIN(C35*PI()/180), SIN($E34*PI()/180)*SIN(($M35-$M34)/(6371+J35/1000))*COS(C34*PI()/180)))</f>
        <v>102.69292729392427</v>
      </c>
      <c r="E35">
        <f>INDEX(Waypoints1!$A$3:$L$13,MATCH(Flight1!$M35,Waypoints1!$I$3:$I$13,1),7)</f>
        <v>25</v>
      </c>
      <c r="F35" s="3" t="str">
        <f>INDEX(Waypoints1!$A$3:$L$13,MATCH(Flight1!$M35,Waypoints1!$I$3:$I$13,1),8)</f>
        <v>NE</v>
      </c>
      <c r="H35">
        <f>H34</f>
        <v>867</v>
      </c>
      <c r="I35" s="1">
        <f>J35/0.3048</f>
        <v>35000</v>
      </c>
      <c r="J35" s="10">
        <f t="shared" ref="J35:J51" si="8">(A35-A34)*24*1000*L35+J34</f>
        <v>10668</v>
      </c>
      <c r="M35" s="10">
        <f t="shared" si="3"/>
        <v>298.86666665738449</v>
      </c>
      <c r="S35" s="3">
        <f t="shared" si="4"/>
        <v>-296.68708570268052</v>
      </c>
      <c r="T35" s="3">
        <f>SQRT(('Inmarsat-march7'!E35-(6371+$J35/1000)*COS(RADIANS($C35))*COS(RADIANS($D35)))^2+('Inmarsat-march7'!F35-(6371+$J35/1000)*COS(RADIANS($C35))*SIN(RADIANS($D35)))^2+('Inmarsat-march7'!G35-(6371+$J35/1000)*SIN(RADIANS($C35)))^2)</f>
        <v>37381.425583493809</v>
      </c>
      <c r="U35" s="3">
        <f t="shared" si="5"/>
        <v>14.834354281680135</v>
      </c>
    </row>
    <row r="36" spans="1:21" x14ac:dyDescent="0.25">
      <c r="A36" s="4">
        <v>41705.712500000001</v>
      </c>
      <c r="B36" s="7">
        <f t="shared" si="0"/>
        <v>0.6000000000349246</v>
      </c>
      <c r="C36" s="13">
        <f t="shared" ref="C36" si="9">180/PI()*(ASIN(SIN(C35*PI()/180)*COS(($M36-$M35)/6371) + COS(C35*PI()/180)*SIN(($M36-$M35)/6371)*COS($E35*PI()/180)))</f>
        <v>5.1768421360311976</v>
      </c>
      <c r="D36" s="13">
        <f t="shared" ref="D36" si="10">180/PI()*(D35 *PI()/180+ ATAN2(COS(($M36-$M35)/6371)-SIN(C35*PI()/180)*SIN(C36*PI()/180), SIN($E35*PI()/180)*SIN(($M36-$M35)/6371)*COS(C35*PI()/180)))</f>
        <v>102.74762704131834</v>
      </c>
      <c r="E36" s="3">
        <f>INDEX(Waypoints1!$A$3:$L$13,MATCH(Flight1!$M36,Waypoints1!$I$3:$I$13,1),7)</f>
        <v>25</v>
      </c>
      <c r="F36" s="3" t="str">
        <f>INDEX(Waypoints1!$A$3:$L$13,MATCH(Flight1!$M36,Waypoints1!$I$3:$I$13,1),8)</f>
        <v>NE</v>
      </c>
      <c r="H36" s="3">
        <v>860</v>
      </c>
      <c r="I36" s="1">
        <f t="shared" ref="I36:I99" si="11">J36/0.3048</f>
        <v>35000</v>
      </c>
      <c r="J36" s="10">
        <f t="shared" si="8"/>
        <v>10668</v>
      </c>
      <c r="M36" s="10">
        <f t="shared" si="3"/>
        <v>313.20000003743917</v>
      </c>
      <c r="S36" s="3">
        <f t="shared" si="4"/>
        <v>-297.7626491060243</v>
      </c>
      <c r="T36" s="3">
        <f>SQRT(('Inmarsat-march7'!E36-(6371+$J36/1000)*COS(RADIANS($C36))*COS(RADIANS($D36)))^2+('Inmarsat-march7'!F36-(6371+$J36/1000)*COS(RADIANS($C36))*SIN(RADIANS($D36)))^2+('Inmarsat-march7'!G36-(6371+$J36/1000)*SIN(RADIANS($C36)))^2)</f>
        <v>37386.388294328419</v>
      </c>
      <c r="U36" s="3">
        <f t="shared" si="5"/>
        <v>4.9627108346103341</v>
      </c>
    </row>
    <row r="37" spans="1:21" x14ac:dyDescent="0.25">
      <c r="A37" s="4">
        <v>41705.713194444448</v>
      </c>
      <c r="B37" s="7">
        <f t="shared" si="0"/>
        <v>0.61666666675591841</v>
      </c>
      <c r="C37" s="13">
        <f>DEGREES(ASIN(SIN(RADIANS(C36))*COS(($M37-$M36)/6371) + COS(RADIANS(C36))*SIN(($M37-$M36)/6371)*COS(RADIANS($E36))))</f>
        <v>5.2936653503539945</v>
      </c>
      <c r="D37" s="13">
        <f>DEGREES(RADIANS(D36)+ ATAN2(COS(($M37-$M36)/6371)-SIN(RADIANS(C36))*SIN(RADIANS(C37)), SIN(RADIANS($E36))*SIN(($M37-$M36)/6371)*COS(RADIANS(C36))))</f>
        <v>102.80233700889808</v>
      </c>
      <c r="E37" s="3">
        <f>INDEX(Waypoints1!$A$3:$L$13,MATCH(Flight1!$M37,Waypoints1!$I$3:$I$13,1),7)</f>
        <v>25</v>
      </c>
      <c r="F37" s="3" t="str">
        <f>INDEX(Waypoints1!$A$3:$L$13,MATCH(Flight1!$M37,Waypoints1!$I$3:$I$13,1),8)</f>
        <v>NE</v>
      </c>
      <c r="H37" s="3">
        <f t="shared" ref="H37:H99" si="12">H36</f>
        <v>860</v>
      </c>
      <c r="I37" s="1">
        <f t="shared" si="11"/>
        <v>35000</v>
      </c>
      <c r="J37" s="10">
        <f t="shared" si="8"/>
        <v>10668</v>
      </c>
      <c r="M37" s="10">
        <f t="shared" si="3"/>
        <v>327.53333341749385</v>
      </c>
      <c r="N37" t="s">
        <v>34</v>
      </c>
      <c r="S37" s="3">
        <f t="shared" si="4"/>
        <v>-299.25505102651175</v>
      </c>
      <c r="T37" s="3">
        <f>SQRT(('Inmarsat-march7'!E37-(6371+$J37/1000)*COS(RADIANS($C37))*COS(RADIANS($D37)))^2+('Inmarsat-march7'!F37-(6371+$J37/1000)*COS(RADIANS($C37))*SIN(RADIANS($D37)))^2+('Inmarsat-march7'!G37-(6371+$J37/1000)*SIN(RADIANS($C37)))^2)</f>
        <v>37391.375878528452</v>
      </c>
      <c r="U37" s="3">
        <f t="shared" si="5"/>
        <v>4.9875842000328703</v>
      </c>
    </row>
    <row r="38" spans="1:21" x14ac:dyDescent="0.25">
      <c r="A38" s="4">
        <v>41705.713888888895</v>
      </c>
      <c r="B38" s="7">
        <f t="shared" si="0"/>
        <v>0.63333333347691223</v>
      </c>
      <c r="C38" s="13">
        <f>DEGREES(ASIN(SIN(RADIANS(C37))*COS(($M38-$M37)/6371) + COS(RADIANS(C37))*SIN(($M38-$M37)/6371)*COS(RADIANS($E37))))</f>
        <v>5.4104885114084196</v>
      </c>
      <c r="D38" s="13">
        <f>DEGREES(RADIANS(D37)+ ATAN2(COS(($M38-$M37)/6371)-SIN(RADIANS(C37))*SIN(RADIANS(C38)), SIN(RADIANS($E37))*SIN(($M38-$M37)/6371)*COS(RADIANS(C37))))</f>
        <v>102.85705742801107</v>
      </c>
      <c r="E38" s="3">
        <f>INDEX(Waypoints1!$A$3:$L$13,MATCH(Flight1!$M38,Waypoints1!$I$3:$I$13,1),7)</f>
        <v>25</v>
      </c>
      <c r="F38" s="3" t="str">
        <f>INDEX(Waypoints1!$A$3:$L$13,MATCH(Flight1!$M38,Waypoints1!$I$3:$I$13,1),8)</f>
        <v>NE</v>
      </c>
      <c r="H38" s="3">
        <f t="shared" si="12"/>
        <v>860</v>
      </c>
      <c r="I38" s="1">
        <f t="shared" si="11"/>
        <v>35000</v>
      </c>
      <c r="J38" s="10">
        <f t="shared" si="8"/>
        <v>10668</v>
      </c>
      <c r="M38" s="10">
        <f t="shared" si="3"/>
        <v>341.86666679754853</v>
      </c>
      <c r="S38" s="3">
        <f t="shared" si="4"/>
        <v>-300.74621210926631</v>
      </c>
      <c r="T38" s="3">
        <f>SQRT(('Inmarsat-march7'!E38-(6371+$J38/1000)*COS(RADIANS($C38))*COS(RADIANS($D38)))^2+('Inmarsat-march7'!F38-(6371+$J38/1000)*COS(RADIANS($C38))*SIN(RADIANS($D38)))^2+('Inmarsat-march7'!G38-(6371+$J38/1000)*SIN(RADIANS($C38)))^2)</f>
        <v>37396.388315413278</v>
      </c>
      <c r="U38" s="3">
        <f t="shared" si="5"/>
        <v>5.0124368848264567</v>
      </c>
    </row>
    <row r="39" spans="1:21" x14ac:dyDescent="0.25">
      <c r="A39" s="4">
        <v>41705.714583333334</v>
      </c>
      <c r="B39" s="7">
        <f t="shared" si="0"/>
        <v>0.65000000002328306</v>
      </c>
      <c r="C39" s="13">
        <f t="shared" ref="C39:C50" si="13">DEGREES(ASIN(SIN(RADIANS(C38))*COS(($M39-$M38)/6371) + COS(RADIANS(C38))*SIN(($M39-$M38)/6371)*COS(RADIANS($E38))))</f>
        <v>5.5273116179499446</v>
      </c>
      <c r="D39" s="13">
        <f t="shared" ref="D39:D50" si="14">DEGREES(RADIANS(D38)+ ATAN2(COS(($M39-$M38)/6371)-SIN(RADIANS(C38))*SIN(RADIANS(C39)), SIN(RADIANS($E38))*SIN(($M39-$M38)/6371)*COS(RADIANS(C38))))</f>
        <v>102.91178852965058</v>
      </c>
      <c r="E39" s="3">
        <f>INDEX(Waypoints1!$A$3:$L$13,MATCH(Flight1!$M39,Waypoints1!$I$3:$I$13,1),7)</f>
        <v>25</v>
      </c>
      <c r="F39" s="3" t="str">
        <f>INDEX(Waypoints1!$A$3:$L$13,MATCH(Flight1!$M39,Waypoints1!$I$3:$I$13,1),8)</f>
        <v>NE</v>
      </c>
      <c r="H39" s="3">
        <f t="shared" si="12"/>
        <v>860</v>
      </c>
      <c r="I39" s="1">
        <f t="shared" si="11"/>
        <v>35000</v>
      </c>
      <c r="J39" s="10">
        <f t="shared" si="8"/>
        <v>10668</v>
      </c>
      <c r="M39" s="10">
        <f t="shared" si="3"/>
        <v>356.20000002742745</v>
      </c>
      <c r="S39" s="3">
        <f t="shared" si="4"/>
        <v>-302.2337684553051</v>
      </c>
      <c r="T39" s="3">
        <f>SQRT(('Inmarsat-march7'!E39-(6371+$J39/1000)*COS(RADIANS($C39))*COS(RADIANS($D39)))^2+('Inmarsat-march7'!F39-(6371+$J39/1000)*COS(RADIANS($C39))*SIN(RADIANS($D39)))^2+('Inmarsat-march7'!G39-(6371+$J39/1000)*SIN(RADIANS($C39)))^2)</f>
        <v>37401.425544851176</v>
      </c>
      <c r="U39" s="3">
        <f t="shared" si="5"/>
        <v>5.0372294378976221</v>
      </c>
    </row>
    <row r="40" spans="1:21" x14ac:dyDescent="0.25">
      <c r="A40" s="4">
        <v>41705.715277777781</v>
      </c>
      <c r="B40" s="7">
        <f t="shared" si="0"/>
        <v>0.66666666674427688</v>
      </c>
      <c r="C40" s="13">
        <f t="shared" si="13"/>
        <v>5.6441346724055093</v>
      </c>
      <c r="D40" s="13">
        <f t="shared" si="14"/>
        <v>102.96653054675458</v>
      </c>
      <c r="E40" s="3">
        <f>INDEX(Waypoints1!$A$3:$L$13,MATCH(Flight1!$M40,Waypoints1!$I$3:$I$13,1),7)</f>
        <v>25</v>
      </c>
      <c r="F40" s="3" t="str">
        <f>INDEX(Waypoints1!$A$3:$L$13,MATCH(Flight1!$M40,Waypoints1!$I$3:$I$13,1),8)</f>
        <v>NE</v>
      </c>
      <c r="H40" s="3">
        <f t="shared" si="12"/>
        <v>860</v>
      </c>
      <c r="I40" s="1">
        <f t="shared" si="11"/>
        <v>35000</v>
      </c>
      <c r="J40" s="10">
        <f t="shared" si="8"/>
        <v>10668</v>
      </c>
      <c r="M40" s="10">
        <f t="shared" si="3"/>
        <v>370.53333340748213</v>
      </c>
      <c r="S40" s="3">
        <f t="shared" si="4"/>
        <v>-303.72006223124782</v>
      </c>
      <c r="T40" s="3">
        <f>SQRT(('Inmarsat-march7'!E40-(6371+$J40/1000)*COS(RADIANS($C40))*COS(RADIANS($D40)))^2+('Inmarsat-march7'!F40-(6371+$J40/1000)*COS(RADIANS($C40))*SIN(RADIANS($D40)))^2+('Inmarsat-march7'!G40-(6371+$J40/1000)*SIN(RADIANS($C40)))^2)</f>
        <v>37406.487545904864</v>
      </c>
      <c r="U40" s="3">
        <f t="shared" si="5"/>
        <v>5.0620010536877089</v>
      </c>
    </row>
    <row r="41" spans="1:21" x14ac:dyDescent="0.25">
      <c r="A41" s="4">
        <v>41705.715972222228</v>
      </c>
      <c r="B41" s="7">
        <f t="shared" si="0"/>
        <v>0.6833333334652707</v>
      </c>
      <c r="C41" s="13">
        <f t="shared" si="13"/>
        <v>5.760957673529675</v>
      </c>
      <c r="D41" s="13">
        <f t="shared" si="14"/>
        <v>103.02128371076981</v>
      </c>
      <c r="E41" s="3">
        <f>INDEX(Waypoints1!$A$3:$L$13,MATCH(Flight1!$M41,Waypoints1!$I$3:$I$13,1),7)</f>
        <v>25</v>
      </c>
      <c r="F41" s="3" t="str">
        <f>INDEX(Waypoints1!$A$3:$L$13,MATCH(Flight1!$M41,Waypoints1!$I$3:$I$13,1),8)</f>
        <v>NE</v>
      </c>
      <c r="H41" s="3">
        <f t="shared" si="12"/>
        <v>860</v>
      </c>
      <c r="I41" s="1">
        <f t="shared" si="11"/>
        <v>36093.613301902478</v>
      </c>
      <c r="J41" s="10">
        <f t="shared" si="8"/>
        <v>11001.333334419876</v>
      </c>
      <c r="L41" s="11">
        <v>20</v>
      </c>
      <c r="M41" s="10">
        <f t="shared" si="3"/>
        <v>384.86666678753681</v>
      </c>
      <c r="N41" s="3" t="s">
        <v>94</v>
      </c>
      <c r="S41" s="3">
        <f t="shared" si="4"/>
        <v>-291.00763065848571</v>
      </c>
      <c r="T41" s="3">
        <f>SQRT(('Inmarsat-march7'!E41-(6371+$J41/1000)*COS(RADIANS($C41))*COS(RADIANS($D41)))^2+('Inmarsat-march7'!F41-(6371+$J41/1000)*COS(RADIANS($C41))*SIN(RADIANS($D41)))^2+('Inmarsat-march7'!G41-(6371+$J41/1000)*SIN(RADIANS($C41)))^2)</f>
        <v>37411.337673098315</v>
      </c>
      <c r="U41" s="3">
        <f t="shared" si="5"/>
        <v>4.8501271934510441</v>
      </c>
    </row>
    <row r="42" spans="1:21" x14ac:dyDescent="0.25">
      <c r="A42" s="4">
        <v>41705.716666666667</v>
      </c>
      <c r="B42" s="7">
        <f t="shared" si="0"/>
        <v>0.70000000001164153</v>
      </c>
      <c r="C42" s="13">
        <f t="shared" si="13"/>
        <v>5.8777806200765488</v>
      </c>
      <c r="D42" s="13">
        <f t="shared" si="14"/>
        <v>103.07604825337665</v>
      </c>
      <c r="E42" s="3">
        <f>INDEX(Waypoints1!$A$3:$L$13,MATCH(Flight1!$M42,Waypoints1!$I$3:$I$13,1),7)</f>
        <v>25</v>
      </c>
      <c r="F42" s="3" t="str">
        <f>INDEX(Waypoints1!$A$3:$L$13,MATCH(Flight1!$M42,Waypoints1!$I$3:$I$13,1),8)</f>
        <v>NE</v>
      </c>
      <c r="H42" s="3">
        <f t="shared" si="12"/>
        <v>860</v>
      </c>
      <c r="I42" s="1">
        <f t="shared" si="11"/>
        <v>37734.033237568903</v>
      </c>
      <c r="J42" s="10">
        <f t="shared" si="8"/>
        <v>11501.333330811001</v>
      </c>
      <c r="L42" s="10">
        <v>30</v>
      </c>
      <c r="M42" s="10">
        <f t="shared" si="3"/>
        <v>399.20000001741573</v>
      </c>
      <c r="O42" s="6">
        <v>130</v>
      </c>
      <c r="S42" s="3">
        <f t="shared" si="4"/>
        <v>-285.43604790358631</v>
      </c>
      <c r="T42" s="3">
        <f>SQRT(('Inmarsat-march7'!E42-(6371+$J42/1000)*COS(RADIANS($C42))*COS(RADIANS($D42)))^2+('Inmarsat-march7'!F42-(6371+$J42/1000)*COS(RADIANS($C42))*SIN(RADIANS($D42)))^2+('Inmarsat-march7'!G42-(6371+$J42/1000)*SIN(RADIANS($C42)))^2)</f>
        <v>37416.094940529038</v>
      </c>
      <c r="U42" s="3">
        <f t="shared" si="5"/>
        <v>4.7572674307230045</v>
      </c>
    </row>
    <row r="43" spans="1:21" x14ac:dyDescent="0.25">
      <c r="A43" s="4">
        <v>41705.717361111114</v>
      </c>
      <c r="B43" s="7">
        <f t="shared" si="0"/>
        <v>0.71666666673263535</v>
      </c>
      <c r="C43" s="13">
        <f t="shared" si="13"/>
        <v>5.9946035144716943</v>
      </c>
      <c r="D43" s="13">
        <f t="shared" si="14"/>
        <v>103.13082440821633</v>
      </c>
      <c r="E43" s="3">
        <f>INDEX(Waypoints1!$A$3:$L$13,MATCH(Flight1!$M43,Waypoints1!$I$3:$I$13,1),7)</f>
        <v>25</v>
      </c>
      <c r="F43" s="3" t="str">
        <f>INDEX(Waypoints1!$A$3:$L$13,MATCH(Flight1!$M43,Waypoints1!$I$3:$I$13,1),8)</f>
        <v>NE</v>
      </c>
      <c r="H43" s="3">
        <f t="shared" si="12"/>
        <v>860</v>
      </c>
      <c r="I43" s="1">
        <f t="shared" si="11"/>
        <v>39374.453190422624</v>
      </c>
      <c r="J43" s="10">
        <f t="shared" si="8"/>
        <v>12001.333332440816</v>
      </c>
      <c r="L43" s="10">
        <v>30</v>
      </c>
      <c r="M43" s="10">
        <f t="shared" si="3"/>
        <v>413.53333339747041</v>
      </c>
      <c r="S43" s="3">
        <f t="shared" si="4"/>
        <v>-286.96999609584924</v>
      </c>
      <c r="T43" s="3">
        <f>SQRT(('Inmarsat-march7'!E43-(6371+$J43/1000)*COS(RADIANS($C43))*COS(RADIANS($D43)))^2+('Inmarsat-march7'!F43-(6371+$J43/1000)*COS(RADIANS($C43))*SIN(RADIANS($D43)))^2+('Inmarsat-march7'!G43-(6371+$J43/1000)*SIN(RADIANS($C43)))^2)</f>
        <v>37420.877773812892</v>
      </c>
      <c r="U43" s="3">
        <f t="shared" si="5"/>
        <v>4.7828332838544156</v>
      </c>
    </row>
    <row r="44" spans="1:21" x14ac:dyDescent="0.25">
      <c r="A44" s="4">
        <v>41705.718055555561</v>
      </c>
      <c r="B44" s="7">
        <f t="shared" si="0"/>
        <v>0.73333333345362917</v>
      </c>
      <c r="C44" s="13">
        <f t="shared" si="13"/>
        <v>6.1114263554683035</v>
      </c>
      <c r="D44" s="13">
        <f t="shared" si="14"/>
        <v>103.18561240745269</v>
      </c>
      <c r="E44" s="3">
        <f>INDEX(Waypoints1!$A$3:$L$13,MATCH(Flight1!$M44,Waypoints1!$I$3:$I$13,1),7)</f>
        <v>25</v>
      </c>
      <c r="F44" s="3" t="str">
        <f>INDEX(Waypoints1!$A$3:$L$13,MATCH(Flight1!$M44,Waypoints1!$I$3:$I$13,1),8)</f>
        <v>NE</v>
      </c>
      <c r="H44" s="3">
        <f t="shared" si="12"/>
        <v>860</v>
      </c>
      <c r="I44" s="1">
        <f t="shared" si="11"/>
        <v>41014.873143276345</v>
      </c>
      <c r="J44" s="10">
        <f t="shared" si="8"/>
        <v>12501.33333407063</v>
      </c>
      <c r="L44" s="10">
        <v>30</v>
      </c>
      <c r="M44" s="10">
        <f t="shared" si="3"/>
        <v>427.8666667775251</v>
      </c>
      <c r="S44" s="3">
        <f t="shared" si="4"/>
        <v>-288.5022614117114</v>
      </c>
      <c r="T44" s="3">
        <f>SQRT(('Inmarsat-march7'!E44-(6371+$J44/1000)*COS(RADIANS($C44))*COS(RADIANS($D44)))^2+('Inmarsat-march7'!F44-(6371+$J44/1000)*COS(RADIANS($C44))*SIN(RADIANS($D44)))^2+('Inmarsat-march7'!G44-(6371+$J44/1000)*SIN(RADIANS($C44)))^2)</f>
        <v>37425.686144852094</v>
      </c>
      <c r="U44" s="3">
        <f t="shared" si="5"/>
        <v>4.8083710392020294</v>
      </c>
    </row>
    <row r="45" spans="1:21" x14ac:dyDescent="0.25">
      <c r="A45" s="4">
        <v>41705.71875</v>
      </c>
      <c r="B45" s="7">
        <f t="shared" si="0"/>
        <v>0.75</v>
      </c>
      <c r="C45" s="13">
        <f t="shared" si="13"/>
        <v>6.2282491418191146</v>
      </c>
      <c r="D45" s="13">
        <f t="shared" si="14"/>
        <v>103.24041248349833</v>
      </c>
      <c r="E45" s="3">
        <f>INDEX(Waypoints1!$A$3:$L$13,MATCH(Flight1!$M45,Waypoints1!$I$3:$I$13,1),7)</f>
        <v>25</v>
      </c>
      <c r="F45" s="3" t="str">
        <f>INDEX(Waypoints1!$A$3:$L$13,MATCH(Flight1!$M45,Waypoints1!$I$3:$I$13,1),8)</f>
        <v>NE</v>
      </c>
      <c r="H45" s="3">
        <f t="shared" si="12"/>
        <v>860</v>
      </c>
      <c r="I45" s="1">
        <f t="shared" si="11"/>
        <v>42655.293078942763</v>
      </c>
      <c r="J45" s="10">
        <f t="shared" si="8"/>
        <v>13001.333330461755</v>
      </c>
      <c r="L45" s="10">
        <v>30</v>
      </c>
      <c r="M45" s="10">
        <f t="shared" si="3"/>
        <v>442.20000000740401</v>
      </c>
      <c r="S45" s="3">
        <f t="shared" si="4"/>
        <v>-290.03285702967401</v>
      </c>
      <c r="T45" s="3">
        <f>SQRT(('Inmarsat-march7'!E45-(6371+$J45/1000)*COS(RADIANS($C45))*COS(RADIANS($D45)))^2+('Inmarsat-march7'!F45-(6371+$J45/1000)*COS(RADIANS($C45))*SIN(RADIANS($D45)))^2+('Inmarsat-march7'!G45-(6371+$J45/1000)*SIN(RADIANS($C45)))^2)</f>
        <v>37430.520025767699</v>
      </c>
      <c r="U45" s="3">
        <f t="shared" si="5"/>
        <v>4.8338809156048228</v>
      </c>
    </row>
    <row r="46" spans="1:21" x14ac:dyDescent="0.25">
      <c r="A46" s="4">
        <v>41705.719444444447</v>
      </c>
      <c r="B46" s="7">
        <f t="shared" si="0"/>
        <v>0.76666666672099382</v>
      </c>
      <c r="C46" s="13">
        <f t="shared" si="13"/>
        <v>6.3450718759483067</v>
      </c>
      <c r="D46" s="13">
        <f t="shared" si="14"/>
        <v>103.29522487074279</v>
      </c>
      <c r="E46" s="3">
        <f>INDEX(Waypoints1!$A$3:$L$13,MATCH(Flight1!$M46,Waypoints1!$I$3:$I$13,1),7)</f>
        <v>25</v>
      </c>
      <c r="F46" s="3" t="str">
        <f>INDEX(Waypoints1!$A$3:$L$13,MATCH(Flight1!$M46,Waypoints1!$I$3:$I$13,1),8)</f>
        <v>NE</v>
      </c>
      <c r="H46" s="3">
        <f t="shared" si="12"/>
        <v>860</v>
      </c>
      <c r="I46" s="1">
        <f t="shared" si="11"/>
        <v>43748.906380845248</v>
      </c>
      <c r="J46" s="10">
        <f t="shared" si="8"/>
        <v>13334.666664881632</v>
      </c>
      <c r="L46" s="10">
        <v>20</v>
      </c>
      <c r="M46" s="10">
        <f t="shared" si="3"/>
        <v>456.5333333874587</v>
      </c>
      <c r="S46" s="3">
        <f t="shared" si="4"/>
        <v>-298.61492329961413</v>
      </c>
      <c r="T46" s="3">
        <f>SQRT(('Inmarsat-march7'!E46-(6371+$J46/1000)*COS(RADIANS($C46))*COS(RADIANS($D46)))^2+('Inmarsat-march7'!F46-(6371+$J46/1000)*COS(RADIANS($C46))*SIN(RADIANS($D46)))^2+('Inmarsat-march7'!G46-(6371+$J46/1000)*SIN(RADIANS($C46)))^2)</f>
        <v>37435.496941172249</v>
      </c>
      <c r="U46" s="3">
        <f t="shared" si="5"/>
        <v>4.9769154045497999</v>
      </c>
    </row>
    <row r="47" spans="1:21" x14ac:dyDescent="0.25">
      <c r="A47" s="4">
        <v>41705.720138888893</v>
      </c>
      <c r="B47" s="7">
        <f t="shared" si="0"/>
        <v>0.78333333344198763</v>
      </c>
      <c r="C47" s="13">
        <f t="shared" si="13"/>
        <v>6.4618945566076951</v>
      </c>
      <c r="D47" s="13">
        <f t="shared" si="14"/>
        <v>103.35004980211232</v>
      </c>
      <c r="E47" s="3">
        <f>INDEX(Waypoints1!$A$3:$L$13,MATCH(Flight1!$M47,Waypoints1!$I$3:$I$13,1),7)</f>
        <v>25</v>
      </c>
      <c r="F47" s="3" t="str">
        <f>INDEX(Waypoints1!$A$3:$L$13,MATCH(Flight1!$M47,Waypoints1!$I$3:$I$13,1),8)</f>
        <v>NE</v>
      </c>
      <c r="H47" s="3">
        <f t="shared" si="12"/>
        <v>860</v>
      </c>
      <c r="I47" s="1">
        <f t="shared" si="11"/>
        <v>43748.906380845248</v>
      </c>
      <c r="J47" s="10">
        <f t="shared" si="8"/>
        <v>13334.666664881632</v>
      </c>
      <c r="M47" s="10">
        <f t="shared" si="3"/>
        <v>470.86666676751338</v>
      </c>
      <c r="S47" s="3">
        <f t="shared" si="4"/>
        <v>-314.2119866416981</v>
      </c>
      <c r="T47" s="3">
        <f>SQRT(('Inmarsat-march7'!E47-(6371+$J47/1000)*COS(RADIANS($C47))*COS(RADIANS($D47)))^2+('Inmarsat-march7'!F47-(6371+$J47/1000)*COS(RADIANS($C47))*SIN(RADIANS($D47)))^2+('Inmarsat-march7'!G47-(6371+$J47/1000)*SIN(RADIANS($C47)))^2)</f>
        <v>37440.733807633347</v>
      </c>
      <c r="U47" s="3">
        <f t="shared" si="5"/>
        <v>5.2368664610985434</v>
      </c>
    </row>
    <row r="48" spans="1:21" x14ac:dyDescent="0.25">
      <c r="A48" s="4">
        <v>41705.720833333333</v>
      </c>
      <c r="B48" s="7">
        <f t="shared" si="0"/>
        <v>0.79999999998835847</v>
      </c>
      <c r="C48" s="13">
        <f t="shared" si="13"/>
        <v>6.5787171825486395</v>
      </c>
      <c r="D48" s="13">
        <f t="shared" si="14"/>
        <v>103.40488751079704</v>
      </c>
      <c r="E48" s="3">
        <f>INDEX(Waypoints1!$A$3:$L$13,MATCH(Flight1!$M48,Waypoints1!$I$3:$I$13,1),7)</f>
        <v>25</v>
      </c>
      <c r="F48" s="3" t="str">
        <f>INDEX(Waypoints1!$A$3:$L$13,MATCH(Flight1!$M48,Waypoints1!$I$3:$I$13,1),8)</f>
        <v>NE</v>
      </c>
      <c r="H48" s="3">
        <f t="shared" si="12"/>
        <v>860</v>
      </c>
      <c r="I48" s="1">
        <f t="shared" si="11"/>
        <v>43748.906380845248</v>
      </c>
      <c r="J48" s="10">
        <f t="shared" si="8"/>
        <v>13334.666664881632</v>
      </c>
      <c r="M48" s="10">
        <f t="shared" si="3"/>
        <v>485.1999999973923</v>
      </c>
      <c r="S48" s="3">
        <f t="shared" si="4"/>
        <v>-315.68244857638632</v>
      </c>
      <c r="T48" s="3">
        <f>SQRT(('Inmarsat-march7'!E48-(6371+$J48/1000)*COS(RADIANS($C48))*COS(RADIANS($D48)))^2+('Inmarsat-march7'!F48-(6371+$J48/1000)*COS(RADIANS($C48))*SIN(RADIANS($D48)))^2+('Inmarsat-march7'!G48-(6371+$J48/1000)*SIN(RADIANS($C48)))^2)</f>
        <v>37445.995181738312</v>
      </c>
      <c r="U48" s="3">
        <f t="shared" si="5"/>
        <v>5.2613741049644887</v>
      </c>
    </row>
    <row r="49" spans="1:21" x14ac:dyDescent="0.25">
      <c r="A49" s="4">
        <v>41705.72152777778</v>
      </c>
      <c r="B49" s="7">
        <f t="shared" si="0"/>
        <v>0.81666666670935228</v>
      </c>
      <c r="C49" s="13">
        <f t="shared" si="13"/>
        <v>6.6955397561939289</v>
      </c>
      <c r="D49" s="13">
        <f t="shared" si="14"/>
        <v>103.45973823198038</v>
      </c>
      <c r="E49" s="3">
        <f>INDEX(Waypoints1!$A$3:$L$13,MATCH(Flight1!$M49,Waypoints1!$I$3:$I$13,1),7)</f>
        <v>25</v>
      </c>
      <c r="F49" s="3" t="str">
        <f>INDEX(Waypoints1!$A$3:$L$13,MATCH(Flight1!$M49,Waypoints1!$I$3:$I$13,1),8)</f>
        <v>NE</v>
      </c>
      <c r="H49" s="3">
        <f t="shared" si="12"/>
        <v>860</v>
      </c>
      <c r="I49" s="1">
        <f t="shared" si="11"/>
        <v>43748.906380845248</v>
      </c>
      <c r="J49" s="10">
        <f t="shared" si="8"/>
        <v>13334.666664881632</v>
      </c>
      <c r="M49" s="10">
        <f t="shared" si="3"/>
        <v>499.53333337744698</v>
      </c>
      <c r="N49" t="s">
        <v>35</v>
      </c>
      <c r="S49" s="3">
        <f t="shared" si="4"/>
        <v>-317.15082010819191</v>
      </c>
      <c r="T49" s="3">
        <f>SQRT(('Inmarsat-march7'!E49-(6371+$J49/1000)*COS(RADIANS($C49))*COS(RADIANS($D49)))^2+('Inmarsat-march7'!F49-(6371+$J49/1000)*COS(RADIANS($C49))*SIN(RADIANS($D49)))^2+('Inmarsat-march7'!G49-(6371+$J49/1000)*SIN(RADIANS($C49)))^2)</f>
        <v>37451.281028757345</v>
      </c>
      <c r="U49" s="3">
        <f t="shared" si="5"/>
        <v>5.2858470190330991</v>
      </c>
    </row>
    <row r="50" spans="1:21" x14ac:dyDescent="0.25">
      <c r="A50" s="4">
        <v>41705.722222222226</v>
      </c>
      <c r="B50" s="7">
        <f t="shared" si="0"/>
        <v>0.8333333334303461</v>
      </c>
      <c r="C50" s="13">
        <f t="shared" si="13"/>
        <v>6.812362276293995</v>
      </c>
      <c r="D50" s="13">
        <f t="shared" si="14"/>
        <v>103.51460219939658</v>
      </c>
      <c r="E50" s="3">
        <f>INDEX(Waypoints1!$A$3:$L$13,MATCH(Flight1!$M50,Waypoints1!$I$3:$I$13,1),7)</f>
        <v>25</v>
      </c>
      <c r="F50" s="3" t="str">
        <f>INDEX(Waypoints1!$A$3:$L$13,MATCH(Flight1!$M50,Waypoints1!$I$3:$I$13,1),8)</f>
        <v>NE</v>
      </c>
      <c r="H50" s="3">
        <f t="shared" si="12"/>
        <v>860</v>
      </c>
      <c r="I50" s="1">
        <f t="shared" si="11"/>
        <v>43748.906380845248</v>
      </c>
      <c r="J50" s="10">
        <f t="shared" si="8"/>
        <v>13334.666664881632</v>
      </c>
      <c r="M50" s="10">
        <f t="shared" si="3"/>
        <v>513.86666675750166</v>
      </c>
      <c r="S50" s="3">
        <f t="shared" si="4"/>
        <v>-318.61710336015341</v>
      </c>
      <c r="T50" s="3">
        <f>SQRT(('Inmarsat-march7'!E50-(6371+$J50/1000)*COS(RADIANS($C50))*COS(RADIANS($D50)))^2+('Inmarsat-march7'!F50-(6371+$J50/1000)*COS(RADIANS($C50))*SIN(RADIANS($D50)))^2+('Inmarsat-march7'!G50-(6371+$J50/1000)*SIN(RADIANS($C50)))^2)</f>
        <v>37456.591313830657</v>
      </c>
      <c r="U50" s="3">
        <f t="shared" si="5"/>
        <v>5.3102850733121159</v>
      </c>
    </row>
    <row r="51" spans="1:21" x14ac:dyDescent="0.25">
      <c r="A51" s="8">
        <v>41705.722916666666</v>
      </c>
      <c r="B51" s="7">
        <f t="shared" si="0"/>
        <v>0.84999999997671694</v>
      </c>
      <c r="C51" s="14">
        <v>6.9366000000000003</v>
      </c>
      <c r="D51" s="14">
        <v>103.58499999999999</v>
      </c>
      <c r="E51" s="3">
        <f>INDEX(Waypoints1!$A$3:$L$13,MATCH(Flight1!$M51,Waypoints1!$I$3:$I$13,1),7)</f>
        <v>263</v>
      </c>
      <c r="F51" s="3" t="str">
        <f>INDEX(Waypoints1!$A$3:$L$13,MATCH(Flight1!$M51,Waypoints1!$I$3:$I$13,1),8)</f>
        <v>W</v>
      </c>
      <c r="G51" s="9"/>
      <c r="H51" s="3">
        <f t="shared" si="12"/>
        <v>860</v>
      </c>
      <c r="I51" s="1">
        <f t="shared" si="11"/>
        <v>43748.906380845248</v>
      </c>
      <c r="J51" s="10">
        <f t="shared" si="8"/>
        <v>13334.666664881632</v>
      </c>
      <c r="K51" s="9"/>
      <c r="L51" s="11"/>
      <c r="M51" s="10">
        <f t="shared" si="3"/>
        <v>528.19999998738058</v>
      </c>
      <c r="N51" s="9" t="s">
        <v>33</v>
      </c>
      <c r="P51">
        <v>724391.66</v>
      </c>
      <c r="Q51">
        <v>342843.99</v>
      </c>
      <c r="R51" t="s">
        <v>42</v>
      </c>
      <c r="S51" s="3">
        <f t="shared" si="4"/>
        <v>-397.03877701600481</v>
      </c>
      <c r="T51" s="3">
        <f>SQRT(('Inmarsat-march7'!E51-(6371+$J51/1000)*COS(RADIANS($C51))*COS(RADIANS($D51)))^2+('Inmarsat-march7'!F51-(6371+$J51/1000)*COS(RADIANS($C51))*SIN(RADIANS($D51)))^2+('Inmarsat-march7'!G51-(6371+$J51/1000)*SIN(RADIANS($C51)))^2)</f>
        <v>37463.208626733162</v>
      </c>
      <c r="U51" s="3">
        <f t="shared" si="5"/>
        <v>6.6173129025046364</v>
      </c>
    </row>
    <row r="52" spans="1:21" x14ac:dyDescent="0.25">
      <c r="A52" s="4">
        <v>41705.723611111112</v>
      </c>
      <c r="B52" s="7">
        <f t="shared" si="0"/>
        <v>0.86666666669771075</v>
      </c>
      <c r="C52" s="13">
        <f t="shared" ref="C52:C96" si="15">DEGREES(ASIN(SIN(RADIANS(C51))*COS(($M52-$M51)/6371) + COS(RADIANS(C51))*SIN(($M52-$M51)/6371)*COS(RADIANS($E51))))</f>
        <v>6.9208733393734843</v>
      </c>
      <c r="D52" s="13">
        <f t="shared" ref="D52:D95" si="16">DEGREES(RADIANS(D51)+ ATAN2(COS(($M52-$M51)/6371)-SIN(RADIANS(C51))*SIN(RADIANS(C52)), SIN(RADIANS($E51))*SIN(($M52-$M51)/6371)*COS(RADIANS(C51))))</f>
        <v>103.45611896729481</v>
      </c>
      <c r="E52" s="3">
        <f>INDEX(Waypoints1!$A$3:$L$13,MATCH(Flight1!$M52,Waypoints1!$I$3:$I$13,1),7)</f>
        <v>263</v>
      </c>
      <c r="F52" s="3" t="str">
        <f>INDEX(Waypoints1!$A$3:$L$13,MATCH(Flight1!$M52,Waypoints1!$I$3:$I$13,1),8)</f>
        <v>W</v>
      </c>
      <c r="H52" s="3">
        <f t="shared" si="12"/>
        <v>860</v>
      </c>
      <c r="I52" s="1">
        <f t="shared" si="11"/>
        <v>43748.906380845248</v>
      </c>
      <c r="J52" s="10">
        <f>(A52-A51)*24*1000*L52+J51</f>
        <v>13334.666664881632</v>
      </c>
      <c r="M52" s="10">
        <f t="shared" si="3"/>
        <v>542.53333336743526</v>
      </c>
      <c r="S52" s="3">
        <f t="shared" si="4"/>
        <v>613.24993861652933</v>
      </c>
      <c r="T52" s="3">
        <f>SQRT(('Inmarsat-march7'!E52-(6371+$J52/1000)*COS(RADIANS($C52))*COS(RADIANS($D52)))^2+('Inmarsat-march7'!F52-(6371+$J52/1000)*COS(RADIANS($C52))*SIN(RADIANS($D52)))^2+('Inmarsat-march7'!G52-(6371+$J52/1000)*SIN(RADIANS($C52)))^2)</f>
        <v>37452.98779438957</v>
      </c>
      <c r="U52" s="3">
        <f t="shared" si="5"/>
        <v>-10.22083234359161</v>
      </c>
    </row>
    <row r="53" spans="1:21" x14ac:dyDescent="0.25">
      <c r="A53" s="4">
        <v>41705.724305555559</v>
      </c>
      <c r="B53" s="7">
        <f t="shared" si="0"/>
        <v>0.88333333341870457</v>
      </c>
      <c r="C53" s="13">
        <f t="shared" si="15"/>
        <v>6.9051467185324498</v>
      </c>
      <c r="D53" s="13">
        <f t="shared" si="16"/>
        <v>103.32724222357405</v>
      </c>
      <c r="E53" s="3">
        <f>INDEX(Waypoints1!$A$3:$L$13,MATCH(Flight1!$M53,Waypoints1!$I$3:$I$13,1),7)</f>
        <v>263</v>
      </c>
      <c r="F53" s="3" t="str">
        <f>INDEX(Waypoints1!$A$3:$L$13,MATCH(Flight1!$M53,Waypoints1!$I$3:$I$13,1),8)</f>
        <v>W</v>
      </c>
      <c r="H53" s="3">
        <f t="shared" si="12"/>
        <v>860</v>
      </c>
      <c r="I53" s="1">
        <f t="shared" si="11"/>
        <v>43748.906380845248</v>
      </c>
      <c r="J53" s="10">
        <f t="shared" ref="J53:J116" si="17">(A53-A52)*24*1000*L53+J52</f>
        <v>13334.666664881632</v>
      </c>
      <c r="M53" s="10">
        <f t="shared" si="3"/>
        <v>556.86666674748994</v>
      </c>
      <c r="S53" s="3">
        <f t="shared" si="4"/>
        <v>611.71414261692598</v>
      </c>
      <c r="T53" s="3">
        <f>SQRT(('Inmarsat-march7'!E53-(6371+$J53/1000)*COS(RADIANS($C53))*COS(RADIANS($D53)))^2+('Inmarsat-march7'!F53-(6371+$J53/1000)*COS(RADIANS($C53))*SIN(RADIANS($D53)))^2+('Inmarsat-march7'!G53-(6371+$J53/1000)*SIN(RADIANS($C53)))^2)</f>
        <v>37442.792558646055</v>
      </c>
      <c r="U53" s="3">
        <f t="shared" si="5"/>
        <v>-10.195235743514786</v>
      </c>
    </row>
    <row r="54" spans="1:21" x14ac:dyDescent="0.25">
      <c r="A54" s="4">
        <v>41705.725000000006</v>
      </c>
      <c r="B54" s="7">
        <f t="shared" si="0"/>
        <v>0.90000000013969839</v>
      </c>
      <c r="C54" s="13">
        <f t="shared" si="15"/>
        <v>6.8894201374741533</v>
      </c>
      <c r="D54" s="13">
        <f t="shared" si="16"/>
        <v>103.19836975883248</v>
      </c>
      <c r="E54" s="3">
        <f>INDEX(Waypoints1!$A$3:$L$13,MATCH(Flight1!$M54,Waypoints1!$I$3:$I$13,1),7)</f>
        <v>263</v>
      </c>
      <c r="F54" s="3" t="str">
        <f>INDEX(Waypoints1!$A$3:$L$13,MATCH(Flight1!$M54,Waypoints1!$I$3:$I$13,1),8)</f>
        <v>W</v>
      </c>
      <c r="H54" s="3">
        <f t="shared" si="12"/>
        <v>860</v>
      </c>
      <c r="I54" s="1">
        <f t="shared" si="11"/>
        <v>43748.906380845248</v>
      </c>
      <c r="J54" s="10">
        <f t="shared" si="17"/>
        <v>13334.666664881632</v>
      </c>
      <c r="M54" s="10">
        <f t="shared" si="3"/>
        <v>571.20000012754463</v>
      </c>
      <c r="S54" s="3">
        <f t="shared" si="4"/>
        <v>610.17572330995813</v>
      </c>
      <c r="T54" s="3">
        <f>SQRT(('Inmarsat-march7'!E54-(6371+$J54/1000)*COS(RADIANS($C54))*COS(RADIANS($D54)))^2+('Inmarsat-march7'!F54-(6371+$J54/1000)*COS(RADIANS($C54))*SIN(RADIANS($D54)))^2+('Inmarsat-march7'!G54-(6371+$J54/1000)*SIN(RADIANS($C54)))^2)</f>
        <v>37432.622963224407</v>
      </c>
      <c r="U54" s="3">
        <f t="shared" si="5"/>
        <v>-10.16959542164841</v>
      </c>
    </row>
    <row r="55" spans="1:21" x14ac:dyDescent="0.25">
      <c r="A55" s="4">
        <v>41705.725694444445</v>
      </c>
      <c r="B55" s="7">
        <f t="shared" si="0"/>
        <v>0.91666666668606922</v>
      </c>
      <c r="C55" s="13">
        <f t="shared" si="15"/>
        <v>6.8736935963608072</v>
      </c>
      <c r="D55" s="13">
        <f t="shared" si="16"/>
        <v>103.06950156441678</v>
      </c>
      <c r="E55" s="3">
        <f>INDEX(Waypoints1!$A$3:$L$13,MATCH(Flight1!$M55,Waypoints1!$I$3:$I$13,1),7)</f>
        <v>263</v>
      </c>
      <c r="F55" s="3" t="str">
        <f>INDEX(Waypoints1!$A$3:$L$13,MATCH(Flight1!$M55,Waypoints1!$I$3:$I$13,1),8)</f>
        <v>W</v>
      </c>
      <c r="H55" s="3">
        <f t="shared" si="12"/>
        <v>860</v>
      </c>
      <c r="I55" s="1">
        <f t="shared" si="11"/>
        <v>43748.906380845248</v>
      </c>
      <c r="J55" s="10">
        <f t="shared" si="17"/>
        <v>13334.666664881632</v>
      </c>
      <c r="M55" s="10">
        <f t="shared" si="3"/>
        <v>585.53333335742354</v>
      </c>
      <c r="S55" s="3">
        <f t="shared" si="4"/>
        <v>608.63231715661288</v>
      </c>
      <c r="T55" s="3">
        <f>SQRT(('Inmarsat-march7'!E55-(6371+$J55/1000)*COS(RADIANS($C55))*COS(RADIANS($D55)))^2+('Inmarsat-march7'!F55-(6371+$J55/1000)*COS(RADIANS($C55))*SIN(RADIANS($D55)))^2+('Inmarsat-march7'!G55-(6371+$J55/1000)*SIN(RADIANS($C55)))^2)</f>
        <v>37422.479091345012</v>
      </c>
      <c r="U55" s="3">
        <f t="shared" si="5"/>
        <v>-10.143871879394283</v>
      </c>
    </row>
    <row r="56" spans="1:21" x14ac:dyDescent="0.25">
      <c r="A56" s="4">
        <v>41705.726388888892</v>
      </c>
      <c r="B56" s="7">
        <f t="shared" si="0"/>
        <v>0.93333333340706304</v>
      </c>
      <c r="C56" s="13">
        <f t="shared" si="15"/>
        <v>6.8579670948597711</v>
      </c>
      <c r="D56" s="13">
        <f t="shared" si="16"/>
        <v>102.94063762762481</v>
      </c>
      <c r="E56" s="3">
        <f>INDEX(Waypoints1!$A$3:$L$13,MATCH(Flight1!$M56,Waypoints1!$I$3:$I$13,1),7)</f>
        <v>263</v>
      </c>
      <c r="F56" s="3" t="str">
        <f>INDEX(Waypoints1!$A$3:$L$13,MATCH(Flight1!$M56,Waypoints1!$I$3:$I$13,1),8)</f>
        <v>W</v>
      </c>
      <c r="H56" s="3">
        <f t="shared" si="12"/>
        <v>860</v>
      </c>
      <c r="I56" s="1">
        <f t="shared" si="11"/>
        <v>43748.906380845248</v>
      </c>
      <c r="J56" s="10">
        <f t="shared" si="17"/>
        <v>13334.666664881632</v>
      </c>
      <c r="M56" s="10">
        <f t="shared" si="3"/>
        <v>599.86666673747823</v>
      </c>
      <c r="S56" s="3">
        <f t="shared" si="4"/>
        <v>607.08472465984266</v>
      </c>
      <c r="T56" s="3">
        <f>SQRT(('Inmarsat-march7'!E56-(6371+$J56/1000)*COS(RADIANS($C56))*COS(RADIANS($D56)))^2+('Inmarsat-march7'!F56-(6371+$J56/1000)*COS(RADIANS($C56))*SIN(RADIANS($D56)))^2+('Inmarsat-march7'!G56-(6371+$J56/1000)*SIN(RADIANS($C56)))^2)</f>
        <v>37412.361012567701</v>
      </c>
      <c r="U56" s="3">
        <f t="shared" si="5"/>
        <v>-10.118078777311894</v>
      </c>
    </row>
    <row r="57" spans="1:21" x14ac:dyDescent="0.25">
      <c r="A57" s="4">
        <v>41705.727083333339</v>
      </c>
      <c r="B57" s="7">
        <f t="shared" si="0"/>
        <v>0.95000000012805685</v>
      </c>
      <c r="C57" s="13">
        <f t="shared" si="15"/>
        <v>6.8422406331332741</v>
      </c>
      <c r="D57" s="13">
        <f t="shared" si="16"/>
        <v>102.81177793980669</v>
      </c>
      <c r="E57" s="3">
        <f>INDEX(Waypoints1!$A$3:$L$13,MATCH(Flight1!$M57,Waypoints1!$I$3:$I$13,1),7)</f>
        <v>263</v>
      </c>
      <c r="F57" s="3" t="str">
        <f>INDEX(Waypoints1!$A$3:$L$13,MATCH(Flight1!$M57,Waypoints1!$I$3:$I$13,1),8)</f>
        <v>W</v>
      </c>
      <c r="H57" s="3">
        <f t="shared" si="12"/>
        <v>860</v>
      </c>
      <c r="I57" s="1">
        <f t="shared" si="11"/>
        <v>43748.906380845248</v>
      </c>
      <c r="J57" s="10">
        <f t="shared" si="17"/>
        <v>13334.666664881632</v>
      </c>
      <c r="M57" s="10">
        <f t="shared" si="3"/>
        <v>614.20000011753291</v>
      </c>
      <c r="N57" s="3"/>
      <c r="S57" s="3">
        <f t="shared" si="4"/>
        <v>605.53296008133646</v>
      </c>
      <c r="T57" s="3">
        <f>SQRT(('Inmarsat-march7'!E57-(6371+$J57/1000)*COS(RADIANS($C57))*COS(RADIANS($D57)))^2+('Inmarsat-march7'!F57-(6371+$J57/1000)*COS(RADIANS($C57))*SIN(RADIANS($D57)))^2+('Inmarsat-march7'!G57-(6371+$J57/1000)*SIN(RADIANS($C57)))^2)</f>
        <v>37402.268796533448</v>
      </c>
      <c r="U57" s="3">
        <f t="shared" si="5"/>
        <v>-10.092216034252488</v>
      </c>
    </row>
    <row r="58" spans="1:21" x14ac:dyDescent="0.25">
      <c r="A58" s="4">
        <v>41705.727777777778</v>
      </c>
      <c r="B58" s="7">
        <f t="shared" si="0"/>
        <v>0.96666666667442769</v>
      </c>
      <c r="C58" s="13">
        <f t="shared" si="15"/>
        <v>6.8265142113435449</v>
      </c>
      <c r="D58" s="13">
        <f t="shared" si="16"/>
        <v>102.68292249231409</v>
      </c>
      <c r="E58" s="3">
        <f>INDEX(Waypoints1!$A$3:$L$13,MATCH(Flight1!$M58,Waypoints1!$I$3:$I$13,1),7)</f>
        <v>263</v>
      </c>
      <c r="F58" s="3" t="str">
        <f>INDEX(Waypoints1!$A$3:$L$13,MATCH(Flight1!$M58,Waypoints1!$I$3:$I$13,1),8)</f>
        <v>W</v>
      </c>
      <c r="H58" s="3">
        <f t="shared" si="12"/>
        <v>860</v>
      </c>
      <c r="I58" s="1">
        <f t="shared" si="11"/>
        <v>43748.906380845248</v>
      </c>
      <c r="J58" s="10">
        <f t="shared" si="17"/>
        <v>13334.666664881632</v>
      </c>
      <c r="M58" s="10">
        <f t="shared" si="3"/>
        <v>628.53333334741183</v>
      </c>
      <c r="N58" s="3"/>
      <c r="S58" s="3">
        <f t="shared" si="4"/>
        <v>603.97701126789025</v>
      </c>
      <c r="T58" s="3">
        <f>SQRT(('Inmarsat-march7'!E58-(6371+$J58/1000)*COS(RADIANS($C58))*COS(RADIANS($D58)))^2+('Inmarsat-march7'!F58-(6371+$J58/1000)*COS(RADIANS($C58))*SIN(RADIANS($D58)))^2+('Inmarsat-march7'!G58-(6371+$J58/1000)*SIN(RADIANS($C58)))^2)</f>
        <v>37392.202513084972</v>
      </c>
      <c r="U58" s="3">
        <f t="shared" si="5"/>
        <v>-10.066283448475588</v>
      </c>
    </row>
    <row r="59" spans="1:21" x14ac:dyDescent="0.25">
      <c r="A59" s="4">
        <v>41705.728472222225</v>
      </c>
      <c r="B59" s="7">
        <f t="shared" si="0"/>
        <v>0.9833333333954215</v>
      </c>
      <c r="C59" s="13">
        <f t="shared" si="15"/>
        <v>6.8107878291579675</v>
      </c>
      <c r="D59" s="13">
        <f t="shared" si="16"/>
        <v>102.55407127245026</v>
      </c>
      <c r="E59" s="3">
        <f>INDEX(Waypoints1!$A$3:$L$13,MATCH(Flight1!$M59,Waypoints1!$I$3:$I$13,1),7)</f>
        <v>263</v>
      </c>
      <c r="F59" s="3" t="str">
        <f>INDEX(Waypoints1!$A$3:$L$13,MATCH(Flight1!$M59,Waypoints1!$I$3:$I$13,1),8)</f>
        <v>W</v>
      </c>
      <c r="H59" s="3">
        <f t="shared" si="12"/>
        <v>860</v>
      </c>
      <c r="I59" s="1">
        <f t="shared" si="11"/>
        <v>43748.906380845248</v>
      </c>
      <c r="J59" s="10">
        <f t="shared" si="17"/>
        <v>13334.666664881632</v>
      </c>
      <c r="M59" s="10">
        <f t="shared" si="3"/>
        <v>642.86666672746651</v>
      </c>
      <c r="N59" s="3"/>
      <c r="S59" s="3">
        <f t="shared" si="4"/>
        <v>602.41692031047728</v>
      </c>
      <c r="T59" s="3">
        <f>SQRT(('Inmarsat-march7'!E59-(6371+$J59/1000)*COS(RADIANS($C59))*COS(RADIANS($D59)))^2+('Inmarsat-march7'!F59-(6371+$J59/1000)*COS(RADIANS($C59))*SIN(RADIANS($D59)))^2+('Inmarsat-march7'!G59-(6371+$J59/1000)*SIN(RADIANS($C59)))^2)</f>
        <v>37382.16223104707</v>
      </c>
      <c r="U59" s="3">
        <f t="shared" si="5"/>
        <v>-10.040282037902216</v>
      </c>
    </row>
    <row r="60" spans="1:21" x14ac:dyDescent="0.25">
      <c r="A60" s="4">
        <v>41705.729166666672</v>
      </c>
      <c r="B60" s="7">
        <f t="shared" si="0"/>
        <v>1.0000000001164153</v>
      </c>
      <c r="C60" s="13">
        <f t="shared" si="15"/>
        <v>6.7950614867387849</v>
      </c>
      <c r="D60" s="13">
        <f t="shared" si="16"/>
        <v>102.42522427157027</v>
      </c>
      <c r="E60" s="3">
        <f>INDEX(Waypoints1!$A$3:$L$13,MATCH(Flight1!$M60,Waypoints1!$I$3:$I$13,1),7)</f>
        <v>263</v>
      </c>
      <c r="F60" s="3" t="str">
        <f>INDEX(Waypoints1!$A$3:$L$13,MATCH(Flight1!$M60,Waypoints1!$I$3:$I$13,1),8)</f>
        <v>W</v>
      </c>
      <c r="H60" s="3">
        <f t="shared" si="12"/>
        <v>860</v>
      </c>
      <c r="I60" s="1">
        <f t="shared" si="11"/>
        <v>43748.906380845248</v>
      </c>
      <c r="J60" s="10">
        <f t="shared" si="17"/>
        <v>13334.666664881632</v>
      </c>
      <c r="M60" s="10">
        <f t="shared" si="3"/>
        <v>657.20000010752119</v>
      </c>
      <c r="N60" s="3"/>
      <c r="S60" s="3">
        <f t="shared" si="4"/>
        <v>600.85266442967986</v>
      </c>
      <c r="T60" s="3">
        <f>SQRT(('Inmarsat-march7'!E60-(6371+$J60/1000)*COS(RADIANS($C60))*COS(RADIANS($D60)))^2+('Inmarsat-march7'!F60-(6371+$J60/1000)*COS(RADIANS($C60))*SIN(RADIANS($D60)))^2+('Inmarsat-march7'!G60-(6371+$J60/1000)*SIN(RADIANS($C60)))^2)</f>
        <v>37372.1480199406</v>
      </c>
      <c r="U60" s="3">
        <f t="shared" si="5"/>
        <v>-10.014211106470611</v>
      </c>
    </row>
    <row r="61" spans="1:21" x14ac:dyDescent="0.25">
      <c r="A61" s="4">
        <v>41705.729861111111</v>
      </c>
      <c r="B61" s="7">
        <f t="shared" si="0"/>
        <v>1.0166666666627862</v>
      </c>
      <c r="C61" s="13">
        <f t="shared" si="15"/>
        <v>6.7793351842482448</v>
      </c>
      <c r="D61" s="13">
        <f t="shared" si="16"/>
        <v>102.29638148103076</v>
      </c>
      <c r="E61" s="3">
        <f>INDEX(Waypoints1!$A$3:$L$13,MATCH(Flight1!$M61,Waypoints1!$I$3:$I$13,1),7)</f>
        <v>263</v>
      </c>
      <c r="F61" s="3" t="str">
        <f>INDEX(Waypoints1!$A$3:$L$13,MATCH(Flight1!$M61,Waypoints1!$I$3:$I$13,1),8)</f>
        <v>W</v>
      </c>
      <c r="H61" s="3">
        <f t="shared" si="12"/>
        <v>860</v>
      </c>
      <c r="I61" s="1">
        <f t="shared" si="11"/>
        <v>43748.906380845248</v>
      </c>
      <c r="J61" s="10">
        <f t="shared" si="17"/>
        <v>13334.666664881632</v>
      </c>
      <c r="M61" s="10">
        <f t="shared" si="3"/>
        <v>671.53333333740011</v>
      </c>
      <c r="N61" s="3"/>
      <c r="S61" s="3">
        <f t="shared" si="4"/>
        <v>599.28349760353183</v>
      </c>
      <c r="T61" s="3">
        <f>SQRT(('Inmarsat-march7'!E61-(6371+$J61/1000)*COS(RADIANS($C61))*COS(RADIANS($D61)))^2+('Inmarsat-march7'!F61-(6371+$J61/1000)*COS(RADIANS($C61))*SIN(RADIANS($D61)))^2+('Inmarsat-march7'!G61-(6371+$J61/1000)*SIN(RADIANS($C61)))^2)</f>
        <v>37362.159961719299</v>
      </c>
      <c r="U61" s="3">
        <f t="shared" si="5"/>
        <v>-9.9880582213008893</v>
      </c>
    </row>
    <row r="62" spans="1:21" x14ac:dyDescent="0.25">
      <c r="A62" s="4">
        <v>41705.730555555558</v>
      </c>
      <c r="B62" s="7">
        <f t="shared" si="0"/>
        <v>1.03333333338378</v>
      </c>
      <c r="C62" s="13">
        <f t="shared" si="15"/>
        <v>6.7636089213537547</v>
      </c>
      <c r="D62" s="13">
        <f t="shared" si="16"/>
        <v>102.16754288814032</v>
      </c>
      <c r="E62" s="3">
        <f>INDEX(Waypoints1!$A$3:$L$13,MATCH(Flight1!$M62,Waypoints1!$I$3:$I$13,1),7)</f>
        <v>263</v>
      </c>
      <c r="F62" s="3" t="str">
        <f>INDEX(Waypoints1!$A$3:$L$13,MATCH(Flight1!$M62,Waypoints1!$I$3:$I$13,1),8)</f>
        <v>W</v>
      </c>
      <c r="H62" s="3">
        <f t="shared" si="12"/>
        <v>860</v>
      </c>
      <c r="I62" s="1">
        <f t="shared" si="11"/>
        <v>42655.293078942763</v>
      </c>
      <c r="J62" s="10">
        <f t="shared" si="17"/>
        <v>13001.333330461755</v>
      </c>
      <c r="L62" s="10">
        <v>-20</v>
      </c>
      <c r="M62" s="10">
        <f t="shared" si="3"/>
        <v>685.86666671745479</v>
      </c>
      <c r="N62" s="3" t="s">
        <v>95</v>
      </c>
      <c r="S62" s="3">
        <f t="shared" si="4"/>
        <v>583.30963163372712</v>
      </c>
      <c r="T62" s="3">
        <f>SQRT(('Inmarsat-march7'!E62-(6371+$J62/1000)*COS(RADIANS($C62))*COS(RADIANS($D62)))^2+('Inmarsat-march7'!F62-(6371+$J62/1000)*COS(RADIANS($C62))*SIN(RADIANS($D62)))^2+('Inmarsat-march7'!G62-(6371+$J62/1000)*SIN(RADIANS($C62)))^2)</f>
        <v>37352.438134493714</v>
      </c>
      <c r="U62" s="3">
        <f t="shared" si="5"/>
        <v>-9.7218272255850025</v>
      </c>
    </row>
    <row r="63" spans="1:21" x14ac:dyDescent="0.25">
      <c r="A63" s="4">
        <v>41705.731250000004</v>
      </c>
      <c r="B63" s="7">
        <f t="shared" si="0"/>
        <v>1.0500000001047738</v>
      </c>
      <c r="C63" s="13">
        <f t="shared" si="15"/>
        <v>6.7478826982175732</v>
      </c>
      <c r="D63" s="13">
        <f t="shared" si="16"/>
        <v>102.03870848425898</v>
      </c>
      <c r="E63" s="3">
        <f>INDEX(Waypoints1!$A$3:$L$13,MATCH(Flight1!$M63,Waypoints1!$I$3:$I$13,1),7)</f>
        <v>263</v>
      </c>
      <c r="F63" s="3" t="str">
        <f>INDEX(Waypoints1!$A$3:$L$13,MATCH(Flight1!$M63,Waypoints1!$I$3:$I$13,1),8)</f>
        <v>W</v>
      </c>
      <c r="H63" s="3">
        <f t="shared" si="12"/>
        <v>860</v>
      </c>
      <c r="I63" s="1">
        <f t="shared" si="11"/>
        <v>41014.873126089042</v>
      </c>
      <c r="J63" s="10">
        <f t="shared" si="17"/>
        <v>12501.333328831941</v>
      </c>
      <c r="L63" s="10">
        <v>-30</v>
      </c>
      <c r="M63" s="10">
        <f t="shared" si="3"/>
        <v>700.20000009750947</v>
      </c>
      <c r="N63" s="3"/>
      <c r="S63" s="3">
        <f t="shared" si="4"/>
        <v>574.44391943331811</v>
      </c>
      <c r="T63" s="3">
        <f>SQRT(('Inmarsat-march7'!E63-(6371+$J63/1000)*COS(RADIANS($C63))*COS(RADIANS($D63)))^2+('Inmarsat-march7'!F63-(6371+$J63/1000)*COS(RADIANS($C63))*SIN(RADIANS($D63)))^2+('Inmarsat-march7'!G63-(6371+$J63/1000)*SIN(RADIANS($C63)))^2)</f>
        <v>37342.864069138617</v>
      </c>
      <c r="U63" s="3">
        <f t="shared" si="5"/>
        <v>-9.5740653550965362</v>
      </c>
    </row>
    <row r="64" spans="1:21" x14ac:dyDescent="0.25">
      <c r="A64" s="4">
        <v>41705.731944444444</v>
      </c>
      <c r="B64" s="7">
        <f t="shared" si="0"/>
        <v>1.0666666666511446</v>
      </c>
      <c r="C64" s="13">
        <f t="shared" si="15"/>
        <v>6.7321565150019653</v>
      </c>
      <c r="D64" s="13">
        <f t="shared" si="16"/>
        <v>101.90987826074826</v>
      </c>
      <c r="E64" s="3">
        <f>INDEX(Waypoints1!$A$3:$L$13,MATCH(Flight1!$M64,Waypoints1!$I$3:$I$13,1),7)</f>
        <v>263</v>
      </c>
      <c r="F64" s="3" t="str">
        <f>INDEX(Waypoints1!$A$3:$L$13,MATCH(Flight1!$M64,Waypoints1!$I$3:$I$13,1),8)</f>
        <v>W</v>
      </c>
      <c r="H64" s="3">
        <f t="shared" si="12"/>
        <v>860</v>
      </c>
      <c r="I64" s="1">
        <f t="shared" si="11"/>
        <v>39101.049867811555</v>
      </c>
      <c r="J64" s="10">
        <f t="shared" si="17"/>
        <v>11917.999999708962</v>
      </c>
      <c r="L64" s="10">
        <v>-35</v>
      </c>
      <c r="M64" s="10">
        <f t="shared" si="3"/>
        <v>714.53333332738839</v>
      </c>
      <c r="N64" s="3"/>
      <c r="S64" s="3">
        <f t="shared" si="4"/>
        <v>569.13971890714743</v>
      </c>
      <c r="T64" s="3">
        <f>SQRT(('Inmarsat-march7'!E64-(6371+$J64/1000)*COS(RADIANS($C64))*COS(RADIANS($D64)))^2+('Inmarsat-march7'!F64-(6371+$J64/1000)*COS(RADIANS($C64))*SIN(RADIANS($D64)))^2+('Inmarsat-march7'!G64-(6371+$J64/1000)*SIN(RADIANS($C64)))^2)</f>
        <v>37333.378407225297</v>
      </c>
      <c r="U64" s="3">
        <f t="shared" si="5"/>
        <v>-9.485661913320655</v>
      </c>
    </row>
    <row r="65" spans="1:21" x14ac:dyDescent="0.25">
      <c r="A65" s="4">
        <v>41705.732638888891</v>
      </c>
      <c r="B65" s="7">
        <f t="shared" si="0"/>
        <v>1.0833333333721384</v>
      </c>
      <c r="C65" s="13">
        <f t="shared" si="15"/>
        <v>6.7164303713743614</v>
      </c>
      <c r="D65" s="13">
        <f t="shared" si="16"/>
        <v>101.78105220492208</v>
      </c>
      <c r="E65" s="3">
        <f>INDEX(Waypoints1!$A$3:$L$13,MATCH(Flight1!$M65,Waypoints1!$I$3:$I$13,1),7)</f>
        <v>263</v>
      </c>
      <c r="F65" s="3" t="str">
        <f>INDEX(Waypoints1!$A$3:$L$13,MATCH(Flight1!$M65,Waypoints1!$I$3:$I$13,1),8)</f>
        <v>W</v>
      </c>
      <c r="H65" s="3">
        <f t="shared" si="12"/>
        <v>860</v>
      </c>
      <c r="I65" s="1">
        <f t="shared" si="11"/>
        <v>36913.823264006591</v>
      </c>
      <c r="J65" s="10">
        <f t="shared" si="17"/>
        <v>11251.333330869209</v>
      </c>
      <c r="L65" s="10">
        <v>-40</v>
      </c>
      <c r="M65" s="10">
        <f t="shared" si="3"/>
        <v>728.86666670744307</v>
      </c>
      <c r="N65" s="3"/>
      <c r="S65" s="3">
        <f t="shared" si="4"/>
        <v>563.80545884032585</v>
      </c>
      <c r="T65" s="3">
        <f>SQRT(('Inmarsat-march7'!E65-(6371+$J65/1000)*COS(RADIANS($C65))*COS(RADIANS($D65)))^2+('Inmarsat-march7'!F65-(6371+$J65/1000)*COS(RADIANS($C65))*SIN(RADIANS($D65)))^2+('Inmarsat-march7'!G65-(6371+$J65/1000)*SIN(RADIANS($C65)))^2)</f>
        <v>37323.981649547328</v>
      </c>
      <c r="U65" s="3">
        <f t="shared" si="5"/>
        <v>-9.3967576779687079</v>
      </c>
    </row>
    <row r="66" spans="1:21" x14ac:dyDescent="0.25">
      <c r="A66" s="4">
        <v>41705.733333333337</v>
      </c>
      <c r="B66" s="7">
        <f t="shared" si="0"/>
        <v>1.1000000000931323</v>
      </c>
      <c r="C66" s="13">
        <f t="shared" si="15"/>
        <v>6.7007042674970352</v>
      </c>
      <c r="D66" s="13">
        <f t="shared" si="16"/>
        <v>101.65223030814535</v>
      </c>
      <c r="E66" s="3">
        <f>INDEX(Waypoints1!$A$3:$L$13,MATCH(Flight1!$M66,Waypoints1!$I$3:$I$13,1),7)</f>
        <v>263</v>
      </c>
      <c r="F66" s="3" t="str">
        <f>INDEX(Waypoints1!$A$3:$L$13,MATCH(Flight1!$M66,Waypoints1!$I$3:$I$13,1),8)</f>
        <v>W</v>
      </c>
      <c r="H66" s="3">
        <f t="shared" si="12"/>
        <v>860</v>
      </c>
      <c r="I66" s="1">
        <f t="shared" si="11"/>
        <v>34726.596660201627</v>
      </c>
      <c r="J66" s="10">
        <f t="shared" si="17"/>
        <v>10584.666662029456</v>
      </c>
      <c r="L66" s="10">
        <v>-40</v>
      </c>
      <c r="M66" s="10">
        <f t="shared" si="3"/>
        <v>743.20000008749776</v>
      </c>
      <c r="N66" s="3"/>
      <c r="S66" s="3">
        <f t="shared" si="4"/>
        <v>562.07695619806714</v>
      </c>
      <c r="T66" s="3">
        <f>SQRT(('Inmarsat-march7'!E66-(6371+$J66/1000)*COS(RADIANS($C66))*COS(RADIANS($D66)))^2+('Inmarsat-march7'!F66-(6371+$J66/1000)*COS(RADIANS($C66))*SIN(RADIANS($D66)))^2+('Inmarsat-march7'!G66-(6371+$J66/1000)*SIN(RADIANS($C66)))^2)</f>
        <v>37314.613700246824</v>
      </c>
      <c r="U66" s="3">
        <f t="shared" si="5"/>
        <v>-9.3679493005038239</v>
      </c>
    </row>
    <row r="67" spans="1:21" x14ac:dyDescent="0.25">
      <c r="A67" s="4">
        <v>41705.734027777777</v>
      </c>
      <c r="B67" s="7">
        <f t="shared" si="0"/>
        <v>1.1166666666395031</v>
      </c>
      <c r="C67" s="13">
        <f t="shared" si="15"/>
        <v>6.6849782035322693</v>
      </c>
      <c r="D67" s="13">
        <f t="shared" si="16"/>
        <v>101.52341256178451</v>
      </c>
      <c r="E67" s="3">
        <f>INDEX(Waypoints1!$A$3:$L$13,MATCH(Flight1!$M67,Waypoints1!$I$3:$I$13,1),7)</f>
        <v>263</v>
      </c>
      <c r="F67" s="3" t="str">
        <f>INDEX(Waypoints1!$A$3:$L$13,MATCH(Flight1!$M67,Waypoints1!$I$3:$I$13,1),8)</f>
        <v>W</v>
      </c>
      <c r="H67" s="3">
        <f t="shared" si="12"/>
        <v>860</v>
      </c>
      <c r="I67" s="1">
        <f t="shared" si="11"/>
        <v>32539.370079313067</v>
      </c>
      <c r="J67" s="10">
        <f t="shared" si="17"/>
        <v>9918.000000174623</v>
      </c>
      <c r="L67" s="10">
        <v>-40</v>
      </c>
      <c r="M67" s="10">
        <f t="shared" si="3"/>
        <v>757.53333331737667</v>
      </c>
      <c r="N67" s="3"/>
      <c r="S67" s="3">
        <f t="shared" si="4"/>
        <v>560.34486988851938</v>
      </c>
      <c r="T67" s="3">
        <f>SQRT(('Inmarsat-march7'!E67-(6371+$J67/1000)*COS(RADIANS($C67))*COS(RADIANS($D67)))^2+('Inmarsat-march7'!F67-(6371+$J67/1000)*COS(RADIANS($C67))*SIN(RADIANS($D67)))^2+('Inmarsat-march7'!G67-(6371+$J67/1000)*SIN(RADIANS($C67)))^2)</f>
        <v>37305.274619149423</v>
      </c>
      <c r="U67" s="3">
        <f t="shared" si="5"/>
        <v>-9.3390810974015039</v>
      </c>
    </row>
    <row r="68" spans="1:21" x14ac:dyDescent="0.25">
      <c r="A68" s="4">
        <v>41705.734722222223</v>
      </c>
      <c r="B68" s="7">
        <f t="shared" si="0"/>
        <v>1.1333333333604969</v>
      </c>
      <c r="C68" s="13">
        <f t="shared" si="15"/>
        <v>6.6692521791475174</v>
      </c>
      <c r="D68" s="13">
        <f t="shared" si="16"/>
        <v>101.39459895315872</v>
      </c>
      <c r="E68" s="3">
        <f>INDEX(Waypoints1!$A$3:$L$13,MATCH(Flight1!$M68,Waypoints1!$I$3:$I$13,1),7)</f>
        <v>263</v>
      </c>
      <c r="F68" s="3" t="str">
        <f>INDEX(Waypoints1!$A$3:$L$13,MATCH(Flight1!$M68,Waypoints1!$I$3:$I$13,1),8)</f>
        <v>W</v>
      </c>
      <c r="H68" s="3">
        <f t="shared" si="12"/>
        <v>860</v>
      </c>
      <c r="I68" s="1">
        <f t="shared" si="11"/>
        <v>30352.143475508103</v>
      </c>
      <c r="J68" s="10">
        <f t="shared" si="17"/>
        <v>9251.3333313348703</v>
      </c>
      <c r="L68" s="10">
        <v>-40</v>
      </c>
      <c r="M68" s="10">
        <f t="shared" si="3"/>
        <v>771.86666669743136</v>
      </c>
      <c r="N68" s="3"/>
      <c r="S68" s="3">
        <f t="shared" si="4"/>
        <v>558.60922389622328</v>
      </c>
      <c r="T68" s="3">
        <f>SQRT(('Inmarsat-march7'!E68-(6371+$J68/1000)*COS(RADIANS($C68))*COS(RADIANS($D68)))^2+('Inmarsat-march7'!F68-(6371+$J68/1000)*COS(RADIANS($C68))*SIN(RADIANS($D68)))^2+('Inmarsat-march7'!G68-(6371+$J68/1000)*SIN(RADIANS($C68)))^2)</f>
        <v>37295.964465387471</v>
      </c>
      <c r="U68" s="3">
        <f t="shared" si="5"/>
        <v>-9.3101537619513692</v>
      </c>
    </row>
    <row r="69" spans="1:21" x14ac:dyDescent="0.25">
      <c r="A69" s="4">
        <v>41705.73541666667</v>
      </c>
      <c r="B69" s="7">
        <f t="shared" ref="B69:B132" si="18">(A69-A68)*24+B68</f>
        <v>1.1500000000814907</v>
      </c>
      <c r="C69" s="13">
        <f t="shared" si="15"/>
        <v>6.653526194505071</v>
      </c>
      <c r="D69" s="13">
        <f t="shared" si="16"/>
        <v>101.26578947363777</v>
      </c>
      <c r="E69" s="3">
        <f>INDEX(Waypoints1!$A$3:$L$13,MATCH(Flight1!$M69,Waypoints1!$I$3:$I$13,1),7)</f>
        <v>263</v>
      </c>
      <c r="F69" s="3" t="str">
        <f>INDEX(Waypoints1!$A$3:$L$13,MATCH(Flight1!$M69,Waypoints1!$I$3:$I$13,1),8)</f>
        <v>W</v>
      </c>
      <c r="H69" s="3">
        <f t="shared" si="12"/>
        <v>860</v>
      </c>
      <c r="I69" s="1">
        <f t="shared" si="11"/>
        <v>28438.32019717876</v>
      </c>
      <c r="J69" s="10">
        <f t="shared" si="17"/>
        <v>8667.9999961000867</v>
      </c>
      <c r="L69" s="10">
        <v>-35</v>
      </c>
      <c r="M69" s="10">
        <f t="shared" si="3"/>
        <v>786.20000007748604</v>
      </c>
      <c r="N69" s="3"/>
      <c r="S69" s="3">
        <f t="shared" si="4"/>
        <v>560.53186482722026</v>
      </c>
      <c r="T69" s="3">
        <f>SQRT(('Inmarsat-march7'!E69-(6371+$J69/1000)*COS(RADIANS($C69))*COS(RADIANS($D69)))^2+('Inmarsat-march7'!F69-(6371+$J69/1000)*COS(RADIANS($C69))*SIN(RADIANS($D69)))^2+('Inmarsat-march7'!G69-(6371+$J69/1000)*SIN(RADIANS($C69)))^2)</f>
        <v>37286.622267609899</v>
      </c>
      <c r="U69" s="3">
        <f t="shared" si="5"/>
        <v>-9.3421977775724372</v>
      </c>
    </row>
    <row r="70" spans="1:21" x14ac:dyDescent="0.25">
      <c r="A70" s="4">
        <v>41705.736111111117</v>
      </c>
      <c r="B70" s="7">
        <f t="shared" si="18"/>
        <v>1.1666666668024845</v>
      </c>
      <c r="C70" s="13">
        <f t="shared" si="15"/>
        <v>6.6378002496022859</v>
      </c>
      <c r="D70" s="13">
        <f t="shared" si="16"/>
        <v>101.13698411324344</v>
      </c>
      <c r="E70" s="3">
        <f>INDEX(Waypoints1!$A$3:$L$13,MATCH(Flight1!$M70,Waypoints1!$I$3:$I$13,1),7)</f>
        <v>263</v>
      </c>
      <c r="F70" s="3" t="str">
        <f>INDEX(Waypoints1!$A$3:$L$13,MATCH(Flight1!$M70,Waypoints1!$I$3:$I$13,1),8)</f>
        <v>W</v>
      </c>
      <c r="H70" s="3">
        <f t="shared" si="12"/>
        <v>860</v>
      </c>
      <c r="I70" s="1">
        <f t="shared" si="11"/>
        <v>26797.900244325039</v>
      </c>
      <c r="J70" s="10">
        <f t="shared" si="17"/>
        <v>8167.9999944702722</v>
      </c>
      <c r="L70" s="10">
        <v>-30</v>
      </c>
      <c r="M70" s="10">
        <f t="shared" ref="M70:M133" si="19">(A70-A69)*24*H70+M69</f>
        <v>800.53333345754072</v>
      </c>
      <c r="N70" s="3"/>
      <c r="S70" s="3">
        <f t="shared" ref="S70:S133" si="20">IF(A70=A69,S69,(T70-T69)/((A69-A70)*24))</f>
        <v>562.47698397674185</v>
      </c>
      <c r="T70" s="3">
        <f>SQRT(('Inmarsat-march7'!E70-(6371+$J70/1000)*COS(RADIANS($C70))*COS(RADIANS($D70)))^2+('Inmarsat-march7'!F70-(6371+$J70/1000)*COS(RADIANS($C70))*SIN(RADIANS($D70)))^2+('Inmarsat-march7'!G70-(6371+$J70/1000)*SIN(RADIANS($C70)))^2)</f>
        <v>37277.247651179729</v>
      </c>
      <c r="U70" s="3">
        <f t="shared" ref="U70:U133" si="21">T70-T69</f>
        <v>-9.3746164301701356</v>
      </c>
    </row>
    <row r="71" spans="1:21" x14ac:dyDescent="0.25">
      <c r="A71" s="4">
        <v>41705.736805555556</v>
      </c>
      <c r="B71" s="7">
        <f t="shared" si="18"/>
        <v>1.1833333333488554</v>
      </c>
      <c r="C71" s="13">
        <f t="shared" si="15"/>
        <v>6.6220743446014643</v>
      </c>
      <c r="D71" s="13">
        <f t="shared" si="16"/>
        <v>101.00818286334865</v>
      </c>
      <c r="E71" s="3">
        <f>INDEX(Waypoints1!$A$3:$L$13,MATCH(Flight1!$M71,Waypoints1!$I$3:$I$13,1),7)</f>
        <v>263</v>
      </c>
      <c r="F71" s="3" t="str">
        <f>INDEX(Waypoints1!$A$3:$L$13,MATCH(Flight1!$M71,Waypoints1!$I$3:$I$13,1),8)</f>
        <v>W</v>
      </c>
      <c r="H71" s="3">
        <f t="shared" si="12"/>
        <v>860</v>
      </c>
      <c r="I71" s="1">
        <f t="shared" si="11"/>
        <v>25704.286953880757</v>
      </c>
      <c r="J71" s="10">
        <f t="shared" si="17"/>
        <v>7834.6666635428555</v>
      </c>
      <c r="L71" s="10">
        <v>-20</v>
      </c>
      <c r="M71" s="10">
        <f t="shared" si="19"/>
        <v>814.86666668741964</v>
      </c>
      <c r="N71" s="3"/>
      <c r="S71" s="3">
        <f t="shared" si="20"/>
        <v>568.12357895700984</v>
      </c>
      <c r="T71" s="3">
        <f>SQRT(('Inmarsat-march7'!E71-(6371+$J71/1000)*COS(RADIANS($C71))*COS(RADIANS($D71)))^2+('Inmarsat-march7'!F71-(6371+$J71/1000)*COS(RADIANS($C71))*SIN(RADIANS($D71)))^2+('Inmarsat-march7'!G71-(6371+$J71/1000)*SIN(RADIANS($C71)))^2)</f>
        <v>37267.778924932121</v>
      </c>
      <c r="U71" s="3">
        <f t="shared" si="21"/>
        <v>-9.4687262476072647</v>
      </c>
    </row>
    <row r="72" spans="1:21" x14ac:dyDescent="0.25">
      <c r="A72" s="4">
        <v>41705.737500000003</v>
      </c>
      <c r="B72" s="7">
        <f t="shared" si="18"/>
        <v>1.2000000000698492</v>
      </c>
      <c r="C72" s="13">
        <f t="shared" si="15"/>
        <v>6.6063484791700908</v>
      </c>
      <c r="D72" s="13">
        <f t="shared" si="16"/>
        <v>100.87938571127948</v>
      </c>
      <c r="E72" s="3">
        <f>INDEX(Waypoints1!$A$3:$L$13,MATCH(Flight1!$M72,Waypoints1!$I$3:$I$13,1),7)</f>
        <v>263</v>
      </c>
      <c r="F72" s="3" t="str">
        <f>INDEX(Waypoints1!$A$3:$L$13,MATCH(Flight1!$M72,Waypoints1!$I$3:$I$13,1),8)</f>
        <v>W</v>
      </c>
      <c r="H72" s="3">
        <f t="shared" si="12"/>
        <v>860</v>
      </c>
      <c r="I72" s="1">
        <f t="shared" si="11"/>
        <v>25157.480302929518</v>
      </c>
      <c r="J72" s="10">
        <f t="shared" si="17"/>
        <v>7667.9999963329174</v>
      </c>
      <c r="L72" s="10">
        <v>-10</v>
      </c>
      <c r="M72" s="10">
        <f t="shared" si="19"/>
        <v>829.20000006747432</v>
      </c>
      <c r="N72" s="3"/>
      <c r="S72" s="3">
        <f t="shared" si="20"/>
        <v>573.81819664347461</v>
      </c>
      <c r="T72" s="3">
        <f>SQRT(('Inmarsat-march7'!E72-(6371+$J72/1000)*COS(RADIANS($C72))*COS(RADIANS($D72)))^2+('Inmarsat-march7'!F72-(6371+$J72/1000)*COS(RADIANS($C72))*SIN(RADIANS($D72)))^2+('Inmarsat-march7'!G72-(6371+$J72/1000)*SIN(RADIANS($C72)))^2)</f>
        <v>37258.215288290223</v>
      </c>
      <c r="U72" s="3">
        <f t="shared" si="21"/>
        <v>-9.5636366418984835</v>
      </c>
    </row>
    <row r="73" spans="1:21" x14ac:dyDescent="0.25">
      <c r="A73" s="4">
        <v>41705.73819444445</v>
      </c>
      <c r="B73" s="7">
        <f t="shared" si="18"/>
        <v>1.216666666790843</v>
      </c>
      <c r="C73" s="13">
        <f t="shared" si="15"/>
        <v>6.590622653470481</v>
      </c>
      <c r="D73" s="13">
        <f t="shared" si="16"/>
        <v>100.75059264841219</v>
      </c>
      <c r="E73" s="3">
        <f>INDEX(Waypoints1!$A$3:$L$13,MATCH(Flight1!$M73,Waypoints1!$I$3:$I$13,1),7)</f>
        <v>263</v>
      </c>
      <c r="F73" s="3" t="str">
        <f>INDEX(Waypoints1!$A$3:$L$13,MATCH(Flight1!$M73,Waypoints1!$I$3:$I$13,1),8)</f>
        <v>W</v>
      </c>
      <c r="H73" s="3">
        <f t="shared" si="12"/>
        <v>860</v>
      </c>
      <c r="I73" s="1">
        <f t="shared" si="11"/>
        <v>25157.480302929518</v>
      </c>
      <c r="J73" s="10">
        <f t="shared" si="17"/>
        <v>7667.9999963329174</v>
      </c>
      <c r="M73" s="10">
        <f t="shared" si="19"/>
        <v>843.533333447529</v>
      </c>
      <c r="S73" s="3">
        <f t="shared" si="20"/>
        <v>579.56051817016044</v>
      </c>
      <c r="T73" s="3">
        <f>SQRT(('Inmarsat-march7'!E73-(6371+$J73/1000)*COS(RADIANS($C73))*COS(RADIANS($D73)))^2+('Inmarsat-march7'!F73-(6371+$J73/1000)*COS(RADIANS($C73))*SIN(RADIANS($D73)))^2+('Inmarsat-march7'!G73-(6371+$J73/1000)*SIN(RADIANS($C73)))^2)</f>
        <v>37248.555946289234</v>
      </c>
      <c r="U73" s="3">
        <f t="shared" si="21"/>
        <v>-9.6593420009885449</v>
      </c>
    </row>
    <row r="74" spans="1:21" x14ac:dyDescent="0.25">
      <c r="A74" s="4">
        <v>41705.738888888889</v>
      </c>
      <c r="B74" s="7">
        <f t="shared" si="18"/>
        <v>1.2333333333372138</v>
      </c>
      <c r="C74" s="13">
        <f t="shared" si="15"/>
        <v>6.5748968676649522</v>
      </c>
      <c r="D74" s="13">
        <f t="shared" si="16"/>
        <v>100.62180366612448</v>
      </c>
      <c r="E74" s="3">
        <f>INDEX(Waypoints1!$A$3:$L$13,MATCH(Flight1!$M74,Waypoints1!$I$3:$I$13,1),7)</f>
        <v>263</v>
      </c>
      <c r="F74" s="3" t="str">
        <f>INDEX(Waypoints1!$A$3:$L$13,MATCH(Flight1!$M74,Waypoints1!$I$3:$I$13,1),8)</f>
        <v>W</v>
      </c>
      <c r="H74" s="3">
        <f t="shared" si="12"/>
        <v>860</v>
      </c>
      <c r="I74" s="1">
        <f t="shared" si="11"/>
        <v>25157.480302929518</v>
      </c>
      <c r="J74" s="10">
        <f t="shared" si="17"/>
        <v>7667.9999963329174</v>
      </c>
      <c r="M74" s="10">
        <f t="shared" si="19"/>
        <v>857.86666667740792</v>
      </c>
      <c r="S74" s="3">
        <f t="shared" si="20"/>
        <v>577.94049529778545</v>
      </c>
      <c r="T74" s="3">
        <f>SQRT(('Inmarsat-march7'!E74-(6371+$J74/1000)*COS(RADIANS($C74))*COS(RADIANS($D74)))^2+('Inmarsat-march7'!F74-(6371+$J74/1000)*COS(RADIANS($C74))*SIN(RADIANS($D74)))^2+('Inmarsat-march7'!G74-(6371+$J74/1000)*SIN(RADIANS($C74)))^2)</f>
        <v>37238.923604770462</v>
      </c>
      <c r="U74" s="3">
        <f t="shared" si="21"/>
        <v>-9.6323415187725914</v>
      </c>
    </row>
    <row r="75" spans="1:21" x14ac:dyDescent="0.25">
      <c r="A75" s="4">
        <v>41705.739583333336</v>
      </c>
      <c r="B75" s="7">
        <f t="shared" si="18"/>
        <v>1.2500000000582077</v>
      </c>
      <c r="C75" s="13">
        <f t="shared" si="15"/>
        <v>6.5591711214210129</v>
      </c>
      <c r="D75" s="13">
        <f t="shared" si="16"/>
        <v>100.49301875174761</v>
      </c>
      <c r="E75" s="3">
        <f>INDEX(Waypoints1!$A$3:$L$13,MATCH(Flight1!$M75,Waypoints1!$I$3:$I$13,1),7)</f>
        <v>263</v>
      </c>
      <c r="F75" s="3" t="str">
        <f>INDEX(Waypoints1!$A$3:$L$13,MATCH(Flight1!$M75,Waypoints1!$I$3:$I$13,1),8)</f>
        <v>W</v>
      </c>
      <c r="H75" s="3">
        <f t="shared" si="12"/>
        <v>860</v>
      </c>
      <c r="I75" s="1">
        <f t="shared" si="11"/>
        <v>25157.480302929518</v>
      </c>
      <c r="J75" s="10">
        <f t="shared" si="17"/>
        <v>7667.9999963329174</v>
      </c>
      <c r="M75" s="10">
        <f t="shared" si="19"/>
        <v>872.2000000574626</v>
      </c>
      <c r="S75" s="3">
        <f t="shared" si="20"/>
        <v>576.31570891513957</v>
      </c>
      <c r="T75" s="3">
        <f>SQRT(('Inmarsat-march7'!E75-(6371+$J75/1000)*COS(RADIANS($C75))*COS(RADIANS($D75)))^2+('Inmarsat-march7'!F75-(6371+$J75/1000)*COS(RADIANS($C75))*SIN(RADIANS($D75)))^2+('Inmarsat-march7'!G75-(6371+$J75/1000)*SIN(RADIANS($C75)))^2)</f>
        <v>37229.3183429239</v>
      </c>
      <c r="U75" s="3">
        <f t="shared" si="21"/>
        <v>-9.6052618465619162</v>
      </c>
    </row>
    <row r="76" spans="1:21" x14ac:dyDescent="0.25">
      <c r="A76" s="4">
        <v>41705.740277777782</v>
      </c>
      <c r="B76" s="7">
        <f t="shared" si="18"/>
        <v>1.2666666667792015</v>
      </c>
      <c r="C76" s="13">
        <f t="shared" si="15"/>
        <v>6.5434454149009964</v>
      </c>
      <c r="D76" s="13">
        <f t="shared" si="16"/>
        <v>100.36423789666266</v>
      </c>
      <c r="E76" s="3">
        <f>INDEX(Waypoints1!$A$3:$L$13,MATCH(Flight1!$M76,Waypoints1!$I$3:$I$13,1),7)</f>
        <v>263</v>
      </c>
      <c r="F76" s="3" t="str">
        <f>INDEX(Waypoints1!$A$3:$L$13,MATCH(Flight1!$M76,Waypoints1!$I$3:$I$13,1),8)</f>
        <v>W</v>
      </c>
      <c r="H76" s="3">
        <f t="shared" si="12"/>
        <v>860</v>
      </c>
      <c r="I76" s="1">
        <f t="shared" si="11"/>
        <v>25157.480302929518</v>
      </c>
      <c r="J76" s="10">
        <f t="shared" si="17"/>
        <v>7667.9999963329174</v>
      </c>
      <c r="M76" s="10">
        <f t="shared" si="19"/>
        <v>886.53333343751729</v>
      </c>
      <c r="S76" s="3">
        <f t="shared" si="20"/>
        <v>574.68840235116363</v>
      </c>
      <c r="T76" s="3">
        <f>SQRT(('Inmarsat-march7'!E76-(6371+$J76/1000)*COS(RADIANS($C76))*COS(RADIANS($D76)))^2+('Inmarsat-march7'!F76-(6371+$J76/1000)*COS(RADIANS($C76))*SIN(RADIANS($D76)))^2+('Inmarsat-march7'!G76-(6371+$J76/1000)*SIN(RADIANS($C76)))^2)</f>
        <v>37219.740202853493</v>
      </c>
      <c r="U76" s="3">
        <f t="shared" si="21"/>
        <v>-9.5781400704072439</v>
      </c>
    </row>
    <row r="77" spans="1:21" x14ac:dyDescent="0.25">
      <c r="A77" s="4">
        <v>41705.740972222222</v>
      </c>
      <c r="B77" s="7">
        <f t="shared" si="18"/>
        <v>1.2833333333255723</v>
      </c>
      <c r="C77" s="13">
        <f t="shared" si="15"/>
        <v>6.5277197482672342</v>
      </c>
      <c r="D77" s="13">
        <f t="shared" si="16"/>
        <v>100.23546109225205</v>
      </c>
      <c r="E77" s="3">
        <f>INDEX(Waypoints1!$A$3:$L$13,MATCH(Flight1!$M77,Waypoints1!$I$3:$I$13,1),7)</f>
        <v>263</v>
      </c>
      <c r="F77" s="3" t="str">
        <f>INDEX(Waypoints1!$A$3:$L$13,MATCH(Flight1!$M77,Waypoints1!$I$3:$I$13,1),8)</f>
        <v>W</v>
      </c>
      <c r="H77" s="3">
        <f t="shared" si="12"/>
        <v>860</v>
      </c>
      <c r="I77" s="1">
        <f t="shared" si="11"/>
        <v>25157.480302929518</v>
      </c>
      <c r="J77" s="10">
        <f t="shared" si="17"/>
        <v>7667.9999963329174</v>
      </c>
      <c r="M77" s="10">
        <f t="shared" si="19"/>
        <v>900.8666666673962</v>
      </c>
      <c r="S77" s="3">
        <f t="shared" si="20"/>
        <v>573.05635103120517</v>
      </c>
      <c r="T77" s="3">
        <f>SQRT(('Inmarsat-march7'!E77-(6371+$J77/1000)*COS(RADIANS($C77))*COS(RADIANS($D77)))^2+('Inmarsat-march7'!F77-(6371+$J77/1000)*COS(RADIANS($C77))*SIN(RADIANS($D77)))^2+('Inmarsat-march7'!G77-(6371+$J77/1000)*SIN(RADIANS($C77)))^2)</f>
        <v>37210.189263738575</v>
      </c>
      <c r="U77" s="3">
        <f t="shared" si="21"/>
        <v>-9.5509391149171279</v>
      </c>
    </row>
    <row r="78" spans="1:21" x14ac:dyDescent="0.25">
      <c r="A78" s="4">
        <v>41705.741666666669</v>
      </c>
      <c r="B78" s="7">
        <f t="shared" si="18"/>
        <v>1.3000000000465661</v>
      </c>
      <c r="C78" s="13">
        <f t="shared" si="15"/>
        <v>6.5119941211872616</v>
      </c>
      <c r="D78" s="13">
        <f t="shared" si="16"/>
        <v>100.10668832585226</v>
      </c>
      <c r="E78" s="3">
        <f>INDEX(Waypoints1!$A$3:$L$13,MATCH(Flight1!$M78,Waypoints1!$I$3:$I$13,1),7)</f>
        <v>263</v>
      </c>
      <c r="F78" s="3" t="str">
        <f>INDEX(Waypoints1!$A$3:$L$13,MATCH(Flight1!$M78,Waypoints1!$I$3:$I$13,1),8)</f>
        <v>W</v>
      </c>
      <c r="H78" s="3">
        <f t="shared" si="12"/>
        <v>860</v>
      </c>
      <c r="I78" s="1">
        <f t="shared" si="11"/>
        <v>25157.480302929518</v>
      </c>
      <c r="J78" s="10">
        <f t="shared" si="17"/>
        <v>7667.9999963329174</v>
      </c>
      <c r="M78" s="10">
        <f t="shared" si="19"/>
        <v>915.20000004745089</v>
      </c>
      <c r="S78" s="3">
        <f t="shared" si="20"/>
        <v>571.42031525322602</v>
      </c>
      <c r="T78" s="3">
        <f>SQRT(('Inmarsat-march7'!E78-(6371+$J78/1000)*COS(RADIANS($C78))*COS(RADIANS($D78)))^2+('Inmarsat-march7'!F78-(6371+$J78/1000)*COS(RADIANS($C78))*SIN(RADIANS($D78)))^2+('Inmarsat-march7'!G78-(6371+$J78/1000)*SIN(RADIANS($C78)))^2)</f>
        <v>37200.665591786645</v>
      </c>
      <c r="U78" s="3">
        <f t="shared" si="21"/>
        <v>-9.5236719519307371</v>
      </c>
    </row>
    <row r="79" spans="1:21" x14ac:dyDescent="0.25">
      <c r="A79" s="4">
        <v>41705.742361111115</v>
      </c>
      <c r="B79" s="7">
        <f t="shared" si="18"/>
        <v>1.3166666667675599</v>
      </c>
      <c r="C79" s="13">
        <f t="shared" si="15"/>
        <v>6.4962685338234243</v>
      </c>
      <c r="D79" s="13">
        <f t="shared" si="16"/>
        <v>99.977919588849019</v>
      </c>
      <c r="E79" s="3">
        <f>INDEX(Waypoints1!$A$3:$L$13,MATCH(Flight1!$M79,Waypoints1!$I$3:$I$13,1),7)</f>
        <v>263</v>
      </c>
      <c r="F79" s="3" t="str">
        <f>INDEX(Waypoints1!$A$3:$L$13,MATCH(Flight1!$M79,Waypoints1!$I$3:$I$13,1),8)</f>
        <v>W</v>
      </c>
      <c r="H79" s="3">
        <f t="shared" si="12"/>
        <v>860</v>
      </c>
      <c r="I79" s="1">
        <f t="shared" si="11"/>
        <v>25157.480302929518</v>
      </c>
      <c r="J79" s="10">
        <f t="shared" si="17"/>
        <v>7667.9999963329174</v>
      </c>
      <c r="M79" s="10">
        <f t="shared" si="19"/>
        <v>929.53333342750557</v>
      </c>
      <c r="S79" s="3">
        <f t="shared" si="20"/>
        <v>569.78028682219474</v>
      </c>
      <c r="T79" s="3">
        <f>SQRT(('Inmarsat-march7'!E79-(6371+$J79/1000)*COS(RADIANS($C79))*COS(RADIANS($D79)))^2+('Inmarsat-march7'!F79-(6371+$J79/1000)*COS(RADIANS($C79))*SIN(RADIANS($D79)))^2+('Inmarsat-march7'!G79-(6371+$J79/1000)*SIN(RADIANS($C79)))^2)</f>
        <v>37191.169253641987</v>
      </c>
      <c r="U79" s="3">
        <f t="shared" si="21"/>
        <v>-9.4963381446577841</v>
      </c>
    </row>
    <row r="80" spans="1:21" x14ac:dyDescent="0.25">
      <c r="A80" s="4">
        <v>41705.743055555555</v>
      </c>
      <c r="B80" s="7">
        <f t="shared" si="18"/>
        <v>1.3333333333139308</v>
      </c>
      <c r="C80" s="13">
        <f t="shared" si="15"/>
        <v>6.4805429863380715</v>
      </c>
      <c r="D80" s="13">
        <f t="shared" si="16"/>
        <v>99.849154872629569</v>
      </c>
      <c r="E80" s="3">
        <f>INDEX(Waypoints1!$A$3:$L$13,MATCH(Flight1!$M80,Waypoints1!$I$3:$I$13,1),7)</f>
        <v>263</v>
      </c>
      <c r="F80" s="3" t="str">
        <f>INDEX(Waypoints1!$A$3:$L$13,MATCH(Flight1!$M80,Waypoints1!$I$3:$I$13,1),8)</f>
        <v>W</v>
      </c>
      <c r="H80" s="3">
        <f t="shared" si="12"/>
        <v>860</v>
      </c>
      <c r="I80" s="1">
        <f t="shared" si="11"/>
        <v>25157.480302929518</v>
      </c>
      <c r="J80" s="10">
        <f t="shared" si="17"/>
        <v>7667.9999963329174</v>
      </c>
      <c r="M80" s="10">
        <f t="shared" si="19"/>
        <v>943.86666665738449</v>
      </c>
      <c r="S80" s="3">
        <f t="shared" si="20"/>
        <v>568.13629273522531</v>
      </c>
      <c r="T80" s="3">
        <f>SQRT(('Inmarsat-march7'!E80-(6371+$J80/1000)*COS(RADIANS($C80))*COS(RADIANS($D80)))^2+('Inmarsat-march7'!F80-(6371+$J80/1000)*COS(RADIANS($C80))*SIN(RADIANS($D80)))^2+('Inmarsat-march7'!G80-(6371+$J80/1000)*SIN(RADIANS($C80)))^2)</f>
        <v>37181.700315498078</v>
      </c>
      <c r="U80" s="3">
        <f t="shared" si="21"/>
        <v>-9.4689381439093268</v>
      </c>
    </row>
    <row r="81" spans="1:21" x14ac:dyDescent="0.25">
      <c r="A81" s="4">
        <v>41705.743750000001</v>
      </c>
      <c r="B81" s="7">
        <f t="shared" si="18"/>
        <v>1.3500000000349246</v>
      </c>
      <c r="C81" s="13">
        <f t="shared" si="15"/>
        <v>6.4648174783987615</v>
      </c>
      <c r="D81" s="13">
        <f t="shared" si="16"/>
        <v>99.720394164535449</v>
      </c>
      <c r="E81" s="3">
        <f>INDEX(Waypoints1!$A$3:$L$13,MATCH(Flight1!$M81,Waypoints1!$I$3:$I$13,1),7)</f>
        <v>263</v>
      </c>
      <c r="F81" s="3" t="str">
        <f>INDEX(Waypoints1!$A$3:$L$13,MATCH(Flight1!$M81,Waypoints1!$I$3:$I$13,1),8)</f>
        <v>W</v>
      </c>
      <c r="H81" s="3">
        <f t="shared" si="12"/>
        <v>860</v>
      </c>
      <c r="I81" s="1">
        <f t="shared" si="11"/>
        <v>25157.480302929518</v>
      </c>
      <c r="J81" s="10">
        <f t="shared" si="17"/>
        <v>7667.9999963329174</v>
      </c>
      <c r="M81" s="10">
        <f t="shared" si="19"/>
        <v>958.20000003743917</v>
      </c>
      <c r="S81" s="3">
        <f t="shared" si="20"/>
        <v>566.48833489360709</v>
      </c>
      <c r="T81" s="3">
        <f>SQRT(('Inmarsat-march7'!E81-(6371+$J81/1000)*COS(RADIANS($C81))*COS(RADIANS($D81)))^2+('Inmarsat-march7'!F81-(6371+$J81/1000)*COS(RADIANS($C81))*SIN(RADIANS($D81)))^2+('Inmarsat-march7'!G81-(6371+$J81/1000)*SIN(RADIANS($C81)))^2)</f>
        <v>37172.258843219075</v>
      </c>
      <c r="U81" s="3">
        <f t="shared" si="21"/>
        <v>-9.4414722790024825</v>
      </c>
    </row>
    <row r="82" spans="1:21" x14ac:dyDescent="0.25">
      <c r="A82" s="4">
        <v>41705.744444444448</v>
      </c>
      <c r="B82" s="7">
        <f t="shared" si="18"/>
        <v>1.3666666667559184</v>
      </c>
      <c r="C82" s="13">
        <f t="shared" si="15"/>
        <v>6.4490920101678588</v>
      </c>
      <c r="D82" s="13">
        <f t="shared" si="16"/>
        <v>99.591637455957112</v>
      </c>
      <c r="E82" s="3">
        <f>INDEX(Waypoints1!$A$3:$L$13,MATCH(Flight1!$M82,Waypoints1!$I$3:$I$13,1),7)</f>
        <v>263</v>
      </c>
      <c r="F82" s="3" t="str">
        <f>INDEX(Waypoints1!$A$3:$L$13,MATCH(Flight1!$M82,Waypoints1!$I$3:$I$13,1),8)</f>
        <v>W</v>
      </c>
      <c r="H82" s="3">
        <f t="shared" si="12"/>
        <v>860</v>
      </c>
      <c r="I82" s="1">
        <f t="shared" si="11"/>
        <v>25157.480302929518</v>
      </c>
      <c r="J82" s="10">
        <f t="shared" si="17"/>
        <v>7667.9999963329174</v>
      </c>
      <c r="M82" s="10">
        <f t="shared" si="19"/>
        <v>972.53333341749385</v>
      </c>
      <c r="S82" s="3">
        <f t="shared" si="20"/>
        <v>564.83641862544232</v>
      </c>
      <c r="T82" s="3">
        <f>SQRT(('Inmarsat-march7'!E82-(6371+$J82/1000)*COS(RADIANS($C82))*COS(RADIANS($D82)))^2+('Inmarsat-march7'!F82-(6371+$J82/1000)*COS(RADIANS($C82))*SIN(RADIANS($D82)))^2+('Inmarsat-march7'!G82-(6371+$J82/1000)*SIN(RADIANS($C82)))^2)</f>
        <v>37162.844902877965</v>
      </c>
      <c r="U82" s="3">
        <f t="shared" si="21"/>
        <v>-9.413940341109992</v>
      </c>
    </row>
    <row r="83" spans="1:21" x14ac:dyDescent="0.25">
      <c r="A83" s="4">
        <v>41705.745138888895</v>
      </c>
      <c r="B83" s="7">
        <f t="shared" si="18"/>
        <v>1.3833333334769122</v>
      </c>
      <c r="C83" s="13">
        <f t="shared" si="15"/>
        <v>6.4333665816427983</v>
      </c>
      <c r="D83" s="13">
        <f t="shared" si="16"/>
        <v>99.462884736937553</v>
      </c>
      <c r="E83" s="3">
        <f>INDEX(Waypoints1!$A$3:$L$13,MATCH(Flight1!$M83,Waypoints1!$I$3:$I$13,1),7)</f>
        <v>263</v>
      </c>
      <c r="F83" s="3" t="str">
        <f>INDEX(Waypoints1!$A$3:$L$13,MATCH(Flight1!$M83,Waypoints1!$I$3:$I$13,1),8)</f>
        <v>W</v>
      </c>
      <c r="H83" s="3">
        <f t="shared" si="12"/>
        <v>860</v>
      </c>
      <c r="I83" s="1">
        <f t="shared" si="11"/>
        <v>25157.480302929518</v>
      </c>
      <c r="J83" s="10">
        <f t="shared" si="17"/>
        <v>7667.9999963329174</v>
      </c>
      <c r="M83" s="10">
        <f t="shared" si="19"/>
        <v>986.86666679754853</v>
      </c>
      <c r="S83" s="3">
        <f t="shared" si="20"/>
        <v>563.17983553013937</v>
      </c>
      <c r="T83" s="3">
        <f>SQRT(('Inmarsat-march7'!E83-(6371+$J83/1000)*COS(RADIANS($C83))*COS(RADIANS($D83)))^2+('Inmarsat-march7'!F83-(6371+$J83/1000)*COS(RADIANS($C83))*SIN(RADIANS($D83)))^2+('Inmarsat-march7'!G83-(6371+$J83/1000)*SIN(RADIANS($C83)))^2)</f>
        <v>37153.4585722552</v>
      </c>
      <c r="U83" s="3">
        <f t="shared" si="21"/>
        <v>-9.3863306227649446</v>
      </c>
    </row>
    <row r="84" spans="1:21" x14ac:dyDescent="0.25">
      <c r="A84" s="4">
        <v>41705.745833333334</v>
      </c>
      <c r="B84" s="7">
        <f t="shared" si="18"/>
        <v>1.4000000000232831</v>
      </c>
      <c r="C84" s="13">
        <f t="shared" si="15"/>
        <v>6.4176411929859514</v>
      </c>
      <c r="D84" s="13">
        <f t="shared" si="16"/>
        <v>99.334135998870224</v>
      </c>
      <c r="E84" s="3">
        <f>INDEX(Waypoints1!$A$3:$L$13,MATCH(Flight1!$M84,Waypoints1!$I$3:$I$13,1),7)</f>
        <v>263</v>
      </c>
      <c r="F84" s="3" t="str">
        <f>INDEX(Waypoints1!$A$3:$L$13,MATCH(Flight1!$M84,Waypoints1!$I$3:$I$13,1),8)</f>
        <v>W</v>
      </c>
      <c r="H84" s="3">
        <f t="shared" si="12"/>
        <v>860</v>
      </c>
      <c r="I84" s="1">
        <f t="shared" si="11"/>
        <v>25157.480302929518</v>
      </c>
      <c r="J84" s="10">
        <f t="shared" si="17"/>
        <v>7667.9999963329174</v>
      </c>
      <c r="M84" s="10">
        <f t="shared" si="19"/>
        <v>1001.2000000274274</v>
      </c>
      <c r="S84" s="3">
        <f t="shared" si="20"/>
        <v>561.52077291967441</v>
      </c>
      <c r="T84" s="3">
        <f>SQRT(('Inmarsat-march7'!E84-(6371+$J84/1000)*COS(RADIANS($C84))*COS(RADIANS($D84)))^2+('Inmarsat-march7'!F84-(6371+$J84/1000)*COS(RADIANS($C84))*SIN(RADIANS($D84)))^2+('Inmarsat-march7'!G84-(6371+$J84/1000)*SIN(RADIANS($C84)))^2)</f>
        <v>37144.099892774087</v>
      </c>
      <c r="U84" s="3">
        <f t="shared" si="21"/>
        <v>-9.358679481112631</v>
      </c>
    </row>
    <row r="85" spans="1:21" x14ac:dyDescent="0.25">
      <c r="A85" s="4">
        <v>41705.746527777781</v>
      </c>
      <c r="B85" s="7">
        <f t="shared" si="18"/>
        <v>1.4166666667442769</v>
      </c>
      <c r="C85" s="13">
        <f t="shared" si="15"/>
        <v>6.4019158438649066</v>
      </c>
      <c r="D85" s="13">
        <f t="shared" si="16"/>
        <v>99.205391229103441</v>
      </c>
      <c r="E85" s="3">
        <f>INDEX(Waypoints1!$A$3:$L$13,MATCH(Flight1!$M85,Waypoints1!$I$3:$I$13,1),7)</f>
        <v>263</v>
      </c>
      <c r="F85" s="3" t="str">
        <f>INDEX(Waypoints1!$A$3:$L$13,MATCH(Flight1!$M85,Waypoints1!$I$3:$I$13,1),8)</f>
        <v>W</v>
      </c>
      <c r="H85" s="3">
        <f t="shared" si="12"/>
        <v>860</v>
      </c>
      <c r="I85" s="1">
        <f t="shared" si="11"/>
        <v>25157.480302929518</v>
      </c>
      <c r="J85" s="10">
        <f t="shared" si="17"/>
        <v>7667.9999963329174</v>
      </c>
      <c r="M85" s="10">
        <f t="shared" si="19"/>
        <v>1015.5333334074821</v>
      </c>
      <c r="S85" s="3">
        <f t="shared" si="20"/>
        <v>559.85705537215142</v>
      </c>
      <c r="T85" s="3">
        <f>SQRT(('Inmarsat-march7'!E85-(6371+$J85/1000)*COS(RADIANS($C85))*COS(RADIANS($D85)))^2+('Inmarsat-march7'!F85-(6371+$J85/1000)*COS(RADIANS($C85))*SIN(RADIANS($D85)))^2+('Inmarsat-march7'!G85-(6371+$J85/1000)*SIN(RADIANS($C85)))^2)</f>
        <v>37134.768941820803</v>
      </c>
      <c r="U85" s="3">
        <f t="shared" si="21"/>
        <v>-9.3309509532846278</v>
      </c>
    </row>
    <row r="86" spans="1:21" x14ac:dyDescent="0.25">
      <c r="A86" s="4">
        <v>41705.747222222228</v>
      </c>
      <c r="B86" s="7">
        <f t="shared" si="18"/>
        <v>1.4333333334652707</v>
      </c>
      <c r="C86" s="13">
        <f t="shared" si="15"/>
        <v>6.3861905344420506</v>
      </c>
      <c r="D86" s="13">
        <f t="shared" si="16"/>
        <v>99.076650419033896</v>
      </c>
      <c r="E86" s="3">
        <f>INDEX(Waypoints1!$A$3:$L$13,MATCH(Flight1!$M86,Waypoints1!$I$3:$I$13,1),7)</f>
        <v>263</v>
      </c>
      <c r="F86" s="3" t="str">
        <f>INDEX(Waypoints1!$A$3:$L$13,MATCH(Flight1!$M86,Waypoints1!$I$3:$I$13,1),8)</f>
        <v>W</v>
      </c>
      <c r="H86" s="3">
        <f t="shared" si="12"/>
        <v>860</v>
      </c>
      <c r="I86" s="1">
        <f t="shared" si="11"/>
        <v>25157.480302929518</v>
      </c>
      <c r="J86" s="10">
        <f t="shared" si="17"/>
        <v>7667.9999963329174</v>
      </c>
      <c r="M86" s="10">
        <f t="shared" si="19"/>
        <v>1029.8666667875368</v>
      </c>
      <c r="S86" s="3">
        <f t="shared" si="20"/>
        <v>558.18941411628577</v>
      </c>
      <c r="T86" s="3">
        <f>SQRT(('Inmarsat-march7'!E86-(6371+$J86/1000)*COS(RADIANS($C86))*COS(RADIANS($D86)))^2+('Inmarsat-march7'!F86-(6371+$J86/1000)*COS(RADIANS($C86))*SIN(RADIANS($D86)))^2+('Inmarsat-march7'!G86-(6371+$J86/1000)*SIN(RADIANS($C86)))^2)</f>
        <v>37125.46578488854</v>
      </c>
      <c r="U86" s="3">
        <f t="shared" si="21"/>
        <v>-9.3031569322629366</v>
      </c>
    </row>
    <row r="87" spans="1:21" x14ac:dyDescent="0.25">
      <c r="A87" s="4">
        <v>41705.747916666667</v>
      </c>
      <c r="B87" s="7">
        <f t="shared" si="18"/>
        <v>1.4500000000116415</v>
      </c>
      <c r="C87" s="13">
        <f t="shared" si="15"/>
        <v>6.3704652648797699</v>
      </c>
      <c r="D87" s="13">
        <f t="shared" si="16"/>
        <v>98.947913560059717</v>
      </c>
      <c r="E87" s="3">
        <f>INDEX(Waypoints1!$A$3:$L$13,MATCH(Flight1!$M87,Waypoints1!$I$3:$I$13,1),7)</f>
        <v>263</v>
      </c>
      <c r="F87" s="3" t="str">
        <f>INDEX(Waypoints1!$A$3:$L$13,MATCH(Flight1!$M87,Waypoints1!$I$3:$I$13,1),8)</f>
        <v>W</v>
      </c>
      <c r="H87" s="3">
        <f t="shared" si="12"/>
        <v>860</v>
      </c>
      <c r="I87" s="1">
        <f t="shared" si="11"/>
        <v>25157.480302929518</v>
      </c>
      <c r="J87" s="10">
        <f t="shared" si="17"/>
        <v>7667.9999963329174</v>
      </c>
      <c r="M87" s="10">
        <f t="shared" si="19"/>
        <v>1044.2000000174157</v>
      </c>
      <c r="S87" s="3">
        <f t="shared" si="20"/>
        <v>556.51787572486307</v>
      </c>
      <c r="T87" s="3">
        <f>SQRT(('Inmarsat-march7'!E87-(6371+$J87/1000)*COS(RADIANS($C87))*COS(RADIANS($D87)))^2+('Inmarsat-march7'!F87-(6371+$J87/1000)*COS(RADIANS($C87))*SIN(RADIANS($D87)))^2+('Inmarsat-march7'!G87-(6371+$J87/1000)*SIN(RADIANS($C87)))^2)</f>
        <v>37116.190487026739</v>
      </c>
      <c r="U87" s="3">
        <f t="shared" si="21"/>
        <v>-9.2752978618009365</v>
      </c>
    </row>
    <row r="88" spans="1:21" x14ac:dyDescent="0.25">
      <c r="A88" s="4">
        <v>41705.748611111114</v>
      </c>
      <c r="B88" s="7">
        <f t="shared" si="18"/>
        <v>1.4666666667326353</v>
      </c>
      <c r="C88" s="13">
        <f t="shared" si="15"/>
        <v>6.354740034845678</v>
      </c>
      <c r="D88" s="13">
        <f t="shared" si="16"/>
        <v>98.819180639534238</v>
      </c>
      <c r="E88" s="3">
        <f>INDEX(Waypoints1!$A$3:$L$13,MATCH(Flight1!$M88,Waypoints1!$I$3:$I$13,1),7)</f>
        <v>263</v>
      </c>
      <c r="F88" s="3" t="str">
        <f>INDEX(Waypoints1!$A$3:$L$13,MATCH(Flight1!$M88,Waypoints1!$I$3:$I$13,1),8)</f>
        <v>W</v>
      </c>
      <c r="H88" s="3">
        <f t="shared" si="12"/>
        <v>860</v>
      </c>
      <c r="I88" s="1">
        <f t="shared" si="11"/>
        <v>25157.480302929518</v>
      </c>
      <c r="J88" s="10">
        <f t="shared" si="17"/>
        <v>7667.9999963329174</v>
      </c>
      <c r="M88" s="10">
        <f t="shared" si="19"/>
        <v>1058.5333333974704</v>
      </c>
      <c r="S88" s="3">
        <f t="shared" si="20"/>
        <v>554.84243379826216</v>
      </c>
      <c r="T88" s="3">
        <f>SQRT(('Inmarsat-march7'!E88-(6371+$J88/1000)*COS(RADIANS($C88))*COS(RADIANS($D88)))^2+('Inmarsat-march7'!F88-(6371+$J88/1000)*COS(RADIANS($C88))*SIN(RADIANS($D88)))^2+('Inmarsat-march7'!G88-(6371+$J88/1000)*SIN(RADIANS($C88)))^2)</f>
        <v>37106.943113099958</v>
      </c>
      <c r="U88" s="3">
        <f t="shared" si="21"/>
        <v>-9.2473739267807105</v>
      </c>
    </row>
    <row r="89" spans="1:21" x14ac:dyDescent="0.25">
      <c r="A89" s="4">
        <v>41705.749305555561</v>
      </c>
      <c r="B89" s="7">
        <f t="shared" si="18"/>
        <v>1.4833333334536292</v>
      </c>
      <c r="C89" s="13">
        <f t="shared" si="15"/>
        <v>6.3390148445021754</v>
      </c>
      <c r="D89" s="13">
        <f t="shared" si="16"/>
        <v>98.690451648858797</v>
      </c>
      <c r="E89" s="3">
        <f>INDEX(Waypoints1!$A$3:$L$13,MATCH(Flight1!$M89,Waypoints1!$I$3:$I$13,1),7)</f>
        <v>263</v>
      </c>
      <c r="F89" s="3" t="str">
        <f>INDEX(Waypoints1!$A$3:$L$13,MATCH(Flight1!$M89,Waypoints1!$I$3:$I$13,1),8)</f>
        <v>W</v>
      </c>
      <c r="H89" s="3">
        <f t="shared" si="12"/>
        <v>860</v>
      </c>
      <c r="I89" s="1">
        <f t="shared" si="11"/>
        <v>25157.480302929518</v>
      </c>
      <c r="J89" s="10">
        <f t="shared" si="17"/>
        <v>7667.9999963329174</v>
      </c>
      <c r="M89" s="10">
        <f t="shared" si="19"/>
        <v>1072.8666667775251</v>
      </c>
      <c r="S89" s="3">
        <f t="shared" si="20"/>
        <v>553.16310549287971</v>
      </c>
      <c r="T89" s="3">
        <f>SQRT(('Inmarsat-march7'!E89-(6371+$J89/1000)*COS(RADIANS($C89))*COS(RADIANS($D89)))^2+('Inmarsat-march7'!F89-(6371+$J89/1000)*COS(RADIANS($C89))*SIN(RADIANS($D89)))^2+('Inmarsat-march7'!G89-(6371+$J89/1000)*SIN(RADIANS($C89)))^2)</f>
        <v>37097.723727978359</v>
      </c>
      <c r="U89" s="3">
        <f t="shared" si="21"/>
        <v>-9.2193851215997711</v>
      </c>
    </row>
    <row r="90" spans="1:21" x14ac:dyDescent="0.25">
      <c r="A90" s="4">
        <v>41705.75</v>
      </c>
      <c r="B90" s="7">
        <f t="shared" si="18"/>
        <v>1.5</v>
      </c>
      <c r="C90" s="13">
        <f t="shared" si="15"/>
        <v>6.3232896940116659</v>
      </c>
      <c r="D90" s="13">
        <f t="shared" si="16"/>
        <v>98.561726579436126</v>
      </c>
      <c r="E90" s="3">
        <f>INDEX(Waypoints1!$A$3:$L$13,MATCH(Flight1!$M90,Waypoints1!$I$3:$I$13,1),7)</f>
        <v>263</v>
      </c>
      <c r="F90" s="3" t="str">
        <f>INDEX(Waypoints1!$A$3:$L$13,MATCH(Flight1!$M90,Waypoints1!$I$3:$I$13,1),8)</f>
        <v>W</v>
      </c>
      <c r="H90" s="3">
        <f t="shared" si="12"/>
        <v>860</v>
      </c>
      <c r="I90" s="1">
        <f t="shared" si="11"/>
        <v>25157.480302929518</v>
      </c>
      <c r="J90" s="10">
        <f t="shared" si="17"/>
        <v>7667.9999963329174</v>
      </c>
      <c r="M90" s="10">
        <f t="shared" si="19"/>
        <v>1087.200000007404</v>
      </c>
      <c r="S90" s="3">
        <f t="shared" si="20"/>
        <v>551.47989748328155</v>
      </c>
      <c r="T90" s="3">
        <f>SQRT(('Inmarsat-march7'!E90-(6371+$J90/1000)*COS(RADIANS($C90))*COS(RADIANS($D90)))^2+('Inmarsat-march7'!F90-(6371+$J90/1000)*COS(RADIANS($C90))*SIN(RADIANS($D90)))^2+('Inmarsat-march7'!G90-(6371+$J90/1000)*SIN(RADIANS($C90)))^2)</f>
        <v>37088.532396419978</v>
      </c>
      <c r="U90" s="3">
        <f t="shared" si="21"/>
        <v>-9.1913315583806252</v>
      </c>
    </row>
    <row r="91" spans="1:21" x14ac:dyDescent="0.25">
      <c r="A91" s="4">
        <v>41705.750694444447</v>
      </c>
      <c r="B91" s="7">
        <f t="shared" si="18"/>
        <v>1.5166666667209938</v>
      </c>
      <c r="C91" s="13">
        <f t="shared" si="15"/>
        <v>6.3075645830417866</v>
      </c>
      <c r="D91" s="13">
        <f t="shared" si="16"/>
        <v>98.433005418624546</v>
      </c>
      <c r="E91" s="3">
        <f>INDEX(Waypoints1!$A$3:$L$13,MATCH(Flight1!$M91,Waypoints1!$I$3:$I$13,1),7)</f>
        <v>263</v>
      </c>
      <c r="F91" s="3" t="str">
        <f>INDEX(Waypoints1!$A$3:$L$13,MATCH(Flight1!$M91,Waypoints1!$I$3:$I$13,1),8)</f>
        <v>W</v>
      </c>
      <c r="H91" s="3">
        <f t="shared" si="12"/>
        <v>860</v>
      </c>
      <c r="I91" s="1">
        <f t="shared" si="11"/>
        <v>25157.480302929518</v>
      </c>
      <c r="J91" s="10">
        <f t="shared" si="17"/>
        <v>7667.9999963329174</v>
      </c>
      <c r="M91" s="10">
        <f t="shared" si="19"/>
        <v>1101.5333333874587</v>
      </c>
      <c r="S91" s="3">
        <f t="shared" si="20"/>
        <v>549.79282356094927</v>
      </c>
      <c r="T91" s="3">
        <f>SQRT(('Inmarsat-march7'!E91-(6371+$J91/1000)*COS(RADIANS($C91))*COS(RADIANS($D91)))^2+('Inmarsat-march7'!F91-(6371+$J91/1000)*COS(RADIANS($C91))*SIN(RADIANS($D91)))^2+('Inmarsat-march7'!G91-(6371+$J91/1000)*SIN(RADIANS($C91)))^2)</f>
        <v>37079.369182664093</v>
      </c>
      <c r="U91" s="3">
        <f t="shared" si="21"/>
        <v>-9.1632137558844988</v>
      </c>
    </row>
    <row r="92" spans="1:21" x14ac:dyDescent="0.25">
      <c r="A92" s="4">
        <v>41705.751388888893</v>
      </c>
      <c r="B92" s="7">
        <f t="shared" si="18"/>
        <v>1.5333333334419876</v>
      </c>
      <c r="C92" s="13">
        <f t="shared" si="15"/>
        <v>6.2918395117549526</v>
      </c>
      <c r="D92" s="13">
        <f t="shared" si="16"/>
        <v>98.304288157829987</v>
      </c>
      <c r="E92" s="3">
        <f>INDEX(Waypoints1!$A$3:$L$13,MATCH(Flight1!$M92,Waypoints1!$I$3:$I$13,1),7)</f>
        <v>263</v>
      </c>
      <c r="F92" s="3" t="str">
        <f>INDEX(Waypoints1!$A$3:$L$13,MATCH(Flight1!$M92,Waypoints1!$I$3:$I$13,1),8)</f>
        <v>W</v>
      </c>
      <c r="H92" s="3">
        <f t="shared" si="12"/>
        <v>860</v>
      </c>
      <c r="I92" s="1">
        <f t="shared" si="11"/>
        <v>25157.480302929518</v>
      </c>
      <c r="J92" s="10">
        <f t="shared" si="17"/>
        <v>7667.9999963329174</v>
      </c>
      <c r="M92" s="10">
        <f t="shared" si="19"/>
        <v>1115.8666667675134</v>
      </c>
      <c r="S92" s="3">
        <f t="shared" si="20"/>
        <v>548.10189305972278</v>
      </c>
      <c r="T92" s="3">
        <f>SQRT(('Inmarsat-march7'!E92-(6371+$J92/1000)*COS(RADIANS($C92))*COS(RADIANS($D92)))^2+('Inmarsat-march7'!F92-(6371+$J92/1000)*COS(RADIANS($C92))*SIN(RADIANS($D92)))^2+('Inmarsat-march7'!G92-(6371+$J92/1000)*SIN(RADIANS($C92)))^2)</f>
        <v>37070.234151083321</v>
      </c>
      <c r="U92" s="3">
        <f t="shared" si="21"/>
        <v>-9.1350315807721927</v>
      </c>
    </row>
    <row r="93" spans="1:21" x14ac:dyDescent="0.25">
      <c r="A93" s="4">
        <v>41705.752083333333</v>
      </c>
      <c r="B93" s="7">
        <f t="shared" si="18"/>
        <v>1.5499999999883585</v>
      </c>
      <c r="C93" s="13">
        <f t="shared" si="15"/>
        <v>6.2761144803135869</v>
      </c>
      <c r="D93" s="13">
        <f t="shared" si="16"/>
        <v>98.175574788459784</v>
      </c>
      <c r="E93" s="3">
        <f>INDEX(Waypoints1!$A$3:$L$13,MATCH(Flight1!$M93,Waypoints1!$I$3:$I$13,1),7)</f>
        <v>263</v>
      </c>
      <c r="F93" s="3" t="str">
        <f>INDEX(Waypoints1!$A$3:$L$13,MATCH(Flight1!$M93,Waypoints1!$I$3:$I$13,1),8)</f>
        <v>W</v>
      </c>
      <c r="H93" s="3">
        <f t="shared" si="12"/>
        <v>860</v>
      </c>
      <c r="I93" s="1">
        <f t="shared" si="11"/>
        <v>25157.480302929518</v>
      </c>
      <c r="J93" s="10">
        <f t="shared" si="17"/>
        <v>7667.9999963329174</v>
      </c>
      <c r="M93" s="10">
        <f t="shared" si="19"/>
        <v>1130.1999999973923</v>
      </c>
      <c r="S93" s="3">
        <f t="shared" si="20"/>
        <v>546.40710460848527</v>
      </c>
      <c r="T93" s="3">
        <f>SQRT(('Inmarsat-march7'!E93-(6371+$J93/1000)*COS(RADIANS($C93))*COS(RADIANS($D93)))^2+('Inmarsat-march7'!F93-(6371+$J93/1000)*COS(RADIANS($C93))*SIN(RADIANS($D93)))^2+('Inmarsat-march7'!G93-(6371+$J93/1000)*SIN(RADIANS($C93)))^2)</f>
        <v>37061.127366072244</v>
      </c>
      <c r="U93" s="3">
        <f t="shared" si="21"/>
        <v>-9.1067850110775908</v>
      </c>
    </row>
    <row r="94" spans="1:21" x14ac:dyDescent="0.25">
      <c r="A94" s="4">
        <v>41705.75277777778</v>
      </c>
      <c r="B94" s="7">
        <f t="shared" si="18"/>
        <v>1.5666666667093523</v>
      </c>
      <c r="C94" s="13">
        <f t="shared" si="15"/>
        <v>6.2603894883853464</v>
      </c>
      <c r="D94" s="13">
        <f t="shared" si="16"/>
        <v>98.04686529787719</v>
      </c>
      <c r="E94" s="3">
        <f>INDEX(Waypoints1!$A$3:$L$13,MATCH(Flight1!$M94,Waypoints1!$I$3:$I$13,1),7)</f>
        <v>263</v>
      </c>
      <c r="F94" s="3" t="str">
        <f>INDEX(Waypoints1!$A$3:$L$13,MATCH(Flight1!$M94,Waypoints1!$I$3:$I$13,1),8)</f>
        <v>W</v>
      </c>
      <c r="H94" s="3">
        <f t="shared" si="12"/>
        <v>860</v>
      </c>
      <c r="I94" s="1">
        <f t="shared" si="11"/>
        <v>25157.480302929518</v>
      </c>
      <c r="J94" s="10">
        <f t="shared" si="17"/>
        <v>7667.9999963329174</v>
      </c>
      <c r="M94" s="10">
        <f t="shared" si="19"/>
        <v>1144.533333377447</v>
      </c>
      <c r="S94" s="3">
        <f t="shared" si="20"/>
        <v>544.70848720630306</v>
      </c>
      <c r="T94" s="3">
        <f>SQRT(('Inmarsat-march7'!E94-(6371+$J94/1000)*COS(RADIANS($C94))*COS(RADIANS($D94)))^2+('Inmarsat-march7'!F94-(6371+$J94/1000)*COS(RADIANS($C94))*SIN(RADIANS($D94)))^2+('Inmarsat-march7'!G94-(6371+$J94/1000)*SIN(RADIANS($C94)))^2)</f>
        <v>37052.048891255879</v>
      </c>
      <c r="U94" s="3">
        <f t="shared" si="21"/>
        <v>-9.078474816364178</v>
      </c>
    </row>
    <row r="95" spans="1:21" x14ac:dyDescent="0.25">
      <c r="A95" s="4">
        <v>41705.753472222226</v>
      </c>
      <c r="B95" s="7">
        <f t="shared" si="18"/>
        <v>1.5833333334303461</v>
      </c>
      <c r="C95" s="13">
        <f t="shared" si="15"/>
        <v>6.2446645361326674</v>
      </c>
      <c r="D95" s="13">
        <f t="shared" si="16"/>
        <v>97.918159677492696</v>
      </c>
      <c r="E95" s="3">
        <f>INDEX(Waypoints1!$A$3:$L$13,MATCH(Flight1!$M95,Waypoints1!$I$3:$I$13,1),7)</f>
        <v>263</v>
      </c>
      <c r="F95" s="3" t="str">
        <f>INDEX(Waypoints1!$A$3:$L$13,MATCH(Flight1!$M95,Waypoints1!$I$3:$I$13,1),8)</f>
        <v>W</v>
      </c>
      <c r="H95" s="3">
        <f t="shared" si="12"/>
        <v>860</v>
      </c>
      <c r="I95" s="1">
        <f t="shared" si="11"/>
        <v>25157.480302929518</v>
      </c>
      <c r="J95" s="10">
        <f t="shared" si="17"/>
        <v>7667.9999963329174</v>
      </c>
      <c r="M95" s="10">
        <f t="shared" si="19"/>
        <v>1158.8666667575017</v>
      </c>
      <c r="S95" s="3">
        <f t="shared" si="20"/>
        <v>543.00603170394095</v>
      </c>
      <c r="T95" s="3">
        <f>SQRT(('Inmarsat-march7'!E95-(6371+$J95/1000)*COS(RADIANS($C95))*COS(RADIANS($D95)))^2+('Inmarsat-march7'!F95-(6371+$J95/1000)*COS(RADIANS($C95))*SIN(RADIANS($D95)))^2+('Inmarsat-march7'!G95-(6371+$J95/1000)*SIN(RADIANS($C95)))^2)</f>
        <v>37042.99879069798</v>
      </c>
      <c r="U95" s="3">
        <f t="shared" si="21"/>
        <v>-9.0501005578989862</v>
      </c>
    </row>
    <row r="96" spans="1:21" x14ac:dyDescent="0.25">
      <c r="A96" s="4">
        <v>41705.754166666666</v>
      </c>
      <c r="B96" s="7">
        <f t="shared" si="18"/>
        <v>1.5999999999767169</v>
      </c>
      <c r="C96" s="13">
        <f t="shared" si="15"/>
        <v>6.2289396237179853</v>
      </c>
      <c r="D96" s="13">
        <f t="shared" ref="D96" si="22">DEGREES(RADIANS(D95)+ ATAN2(COS(($M96-$M95)/6371)-SIN(RADIANS(C95))*SIN(RADIANS(C96)), SIN(RADIANS($E95))*SIN(($M96-$M95)/6371)*COS(RADIANS(C95))))</f>
        <v>97.789457918718213</v>
      </c>
      <c r="E96" s="3">
        <f>INDEX(Waypoints1!$A$3:$L$13,MATCH(Flight1!$M96,Waypoints1!$I$3:$I$13,1),7)</f>
        <v>263</v>
      </c>
      <c r="F96" s="3" t="str">
        <f>INDEX(Waypoints1!$A$3:$L$13,MATCH(Flight1!$M96,Waypoints1!$I$3:$I$13,1),8)</f>
        <v>W</v>
      </c>
      <c r="H96" s="3">
        <f t="shared" si="12"/>
        <v>860</v>
      </c>
      <c r="I96" s="1">
        <f t="shared" si="11"/>
        <v>25157.480302929518</v>
      </c>
      <c r="J96" s="10">
        <f t="shared" si="17"/>
        <v>7667.9999963329174</v>
      </c>
      <c r="M96" s="10">
        <f t="shared" si="19"/>
        <v>1173.1999999873806</v>
      </c>
      <c r="N96" s="3" t="s">
        <v>48</v>
      </c>
      <c r="S96" s="3">
        <f t="shared" si="20"/>
        <v>541.29976813761004</v>
      </c>
      <c r="T96" s="3">
        <f>SQRT(('Inmarsat-march7'!E96-(6371+$J96/1000)*COS(RADIANS($C96))*COS(RADIANS($D96)))^2+('Inmarsat-march7'!F96-(6371+$J96/1000)*COS(RADIANS($C96))*SIN(RADIANS($D96)))^2+('Inmarsat-march7'!G96-(6371+$J96/1000)*SIN(RADIANS($C96)))^2)</f>
        <v>37033.977127960803</v>
      </c>
      <c r="U96" s="3">
        <f t="shared" si="21"/>
        <v>-9.0216627371773939</v>
      </c>
    </row>
    <row r="97" spans="1:21" x14ac:dyDescent="0.25">
      <c r="A97" s="4">
        <v>41705.754861111112</v>
      </c>
      <c r="B97" s="7">
        <f t="shared" si="18"/>
        <v>1.6166666666977108</v>
      </c>
      <c r="C97" s="13">
        <f t="shared" ref="C97:C104" si="23">DEGREES(ASIN(SIN(RADIANS(C96))*COS(($M97-$M96)/6371) + COS(RADIANS(C96))*SIN(($M97-$M96)/6371)*COS(RADIANS($E96))))</f>
        <v>6.2132147508089819</v>
      </c>
      <c r="D97" s="13">
        <f t="shared" ref="D97:D102" si="24">DEGREES(RADIANS(D96)+ ATAN2(COS(($M97-$M96)/6371)-SIN(RADIANS(C96))*SIN(RADIANS(C97)), SIN(RADIANS($E96))*SIN(($M97-$M96)/6371)*COS(RADIANS(C96))))</f>
        <v>97.660760008921869</v>
      </c>
      <c r="E97" s="3">
        <f>INDEX(Waypoints1!$A$3:$L$13,MATCH(Flight1!$M97,Waypoints1!$I$3:$I$13,1),7)</f>
        <v>26.7</v>
      </c>
      <c r="F97" s="3" t="str">
        <f>INDEX(Waypoints1!$A$3:$L$13,MATCH(Flight1!$M97,Waypoints1!$I$3:$I$13,1),8)</f>
        <v>NNE</v>
      </c>
      <c r="H97" s="3">
        <f t="shared" si="12"/>
        <v>860</v>
      </c>
      <c r="I97" s="1">
        <f t="shared" si="11"/>
        <v>25157.480302929518</v>
      </c>
      <c r="J97" s="10">
        <f t="shared" si="17"/>
        <v>7667.9999963329174</v>
      </c>
      <c r="M97" s="10">
        <f t="shared" si="19"/>
        <v>1187.5333333674353</v>
      </c>
      <c r="S97" s="3">
        <f t="shared" si="20"/>
        <v>539.58968318506834</v>
      </c>
      <c r="T97" s="3">
        <f>SQRT(('Inmarsat-march7'!E97-(6371+$J97/1000)*COS(RADIANS($C97))*COS(RADIANS($D97)))^2+('Inmarsat-march7'!F97-(6371+$J97/1000)*COS(RADIANS($C97))*SIN(RADIANS($D97)))^2+('Inmarsat-march7'!G97-(6371+$J97/1000)*SIN(RADIANS($C97)))^2)</f>
        <v>37024.983966545071</v>
      </c>
      <c r="U97" s="3">
        <f t="shared" si="21"/>
        <v>-8.9931614157321746</v>
      </c>
    </row>
    <row r="98" spans="1:21" x14ac:dyDescent="0.25">
      <c r="A98" s="4">
        <v>41705.755555555559</v>
      </c>
      <c r="B98" s="7">
        <f t="shared" si="18"/>
        <v>1.6333333334187046</v>
      </c>
      <c r="C98" s="13">
        <f t="shared" si="23"/>
        <v>6.3283695846659818</v>
      </c>
      <c r="D98" s="13">
        <f t="shared" si="24"/>
        <v>97.719033520531895</v>
      </c>
      <c r="E98" s="3">
        <f>INDEX(Waypoints1!$A$3:$L$13,MATCH(Flight1!$M98,Waypoints1!$I$3:$I$13,1),7)</f>
        <v>26.7</v>
      </c>
      <c r="F98" s="3" t="str">
        <f>INDEX(Waypoints1!$A$3:$L$13,MATCH(Flight1!$M98,Waypoints1!$I$3:$I$13,1),8)</f>
        <v>NNE</v>
      </c>
      <c r="H98" s="3">
        <f t="shared" si="12"/>
        <v>860</v>
      </c>
      <c r="I98" s="1">
        <f t="shared" si="11"/>
        <v>25157.480302929518</v>
      </c>
      <c r="J98" s="10">
        <f t="shared" si="17"/>
        <v>7667.9999963329174</v>
      </c>
      <c r="M98" s="10">
        <f t="shared" si="19"/>
        <v>1201.8666667474899</v>
      </c>
      <c r="S98" s="3">
        <f t="shared" si="20"/>
        <v>-299.10346632111504</v>
      </c>
      <c r="T98" s="3">
        <f>SQRT(('Inmarsat-march7'!E98-(6371+$J98/1000)*COS(RADIANS($C98))*COS(RADIANS($D98)))^2+('Inmarsat-march7'!F98-(6371+$J98/1000)*COS(RADIANS($C98))*SIN(RADIANS($D98)))^2+('Inmarsat-march7'!G98-(6371+$J98/1000)*SIN(RADIANS($C98)))^2)</f>
        <v>37029.969024333339</v>
      </c>
      <c r="U98" s="3">
        <f t="shared" si="21"/>
        <v>4.9850577882680227</v>
      </c>
    </row>
    <row r="99" spans="1:21" x14ac:dyDescent="0.25">
      <c r="A99" s="4">
        <v>41705.756250000006</v>
      </c>
      <c r="B99" s="7">
        <f t="shared" si="18"/>
        <v>1.6500000001396984</v>
      </c>
      <c r="C99" s="13">
        <f t="shared" si="23"/>
        <v>6.4435243589503672</v>
      </c>
      <c r="D99" s="13">
        <f t="shared" si="24"/>
        <v>97.77732014163449</v>
      </c>
      <c r="E99" s="3">
        <f>INDEX(Waypoints1!$A$3:$L$13,MATCH(Flight1!$M99,Waypoints1!$I$3:$I$13,1),7)</f>
        <v>26.7</v>
      </c>
      <c r="F99" s="3" t="str">
        <f>INDEX(Waypoints1!$A$3:$L$13,MATCH(Flight1!$M99,Waypoints1!$I$3:$I$13,1),8)</f>
        <v>NNE</v>
      </c>
      <c r="H99" s="3">
        <f t="shared" si="12"/>
        <v>860</v>
      </c>
      <c r="I99" s="1">
        <f t="shared" si="11"/>
        <v>25157.480302929518</v>
      </c>
      <c r="J99" s="10">
        <f t="shared" si="17"/>
        <v>7667.9999963329174</v>
      </c>
      <c r="M99" s="10">
        <f t="shared" si="19"/>
        <v>1216.2000001275446</v>
      </c>
      <c r="S99" s="3">
        <f t="shared" si="20"/>
        <v>-300.76874795075565</v>
      </c>
      <c r="T99" s="3">
        <f>SQRT(('Inmarsat-march7'!E99-(6371+$J99/1000)*COS(RADIANS($C99))*COS(RADIANS($D99)))^2+('Inmarsat-march7'!F99-(6371+$J99/1000)*COS(RADIANS($C99))*SIN(RADIANS($D99)))^2+('Inmarsat-march7'!G99-(6371+$J99/1000)*SIN(RADIANS($C99)))^2)</f>
        <v>37034.981836815525</v>
      </c>
      <c r="U99" s="3">
        <f t="shared" si="21"/>
        <v>5.0128124821858364</v>
      </c>
    </row>
    <row r="100" spans="1:21" x14ac:dyDescent="0.25">
      <c r="A100" s="4">
        <v>41705.756944444445</v>
      </c>
      <c r="B100" s="7">
        <f t="shared" si="18"/>
        <v>1.6666666666860692</v>
      </c>
      <c r="C100" s="13">
        <f t="shared" si="23"/>
        <v>6.558679072428637</v>
      </c>
      <c r="D100" s="13">
        <f t="shared" si="24"/>
        <v>97.835620113062248</v>
      </c>
      <c r="E100" s="3">
        <f>INDEX(Waypoints1!$A$3:$L$13,MATCH(Flight1!$M100,Waypoints1!$I$3:$I$13,1),7)</f>
        <v>26.7</v>
      </c>
      <c r="F100" s="3" t="str">
        <f>INDEX(Waypoints1!$A$3:$L$13,MATCH(Flight1!$M100,Waypoints1!$I$3:$I$13,1),8)</f>
        <v>NNE</v>
      </c>
      <c r="H100" s="3">
        <f t="shared" ref="H100:H163" si="25">H99</f>
        <v>860</v>
      </c>
      <c r="I100" s="1">
        <f t="shared" ref="I100:I163" si="26">J100/0.3048</f>
        <v>25157.480302929518</v>
      </c>
      <c r="J100" s="10">
        <f t="shared" si="17"/>
        <v>7667.9999963329174</v>
      </c>
      <c r="M100" s="10">
        <f t="shared" si="19"/>
        <v>1230.5333333574235</v>
      </c>
      <c r="S100" s="3">
        <f t="shared" si="20"/>
        <v>-302.43291025161631</v>
      </c>
      <c r="T100" s="3">
        <f>SQRT(('Inmarsat-march7'!E100-(6371+$J100/1000)*COS(RADIANS($C100))*COS(RADIANS($D100)))^2+('Inmarsat-march7'!F100-(6371+$J100/1000)*COS(RADIANS($C100))*SIN(RADIANS($D100)))^2+('Inmarsat-march7'!G100-(6371+$J100/1000)*SIN(RADIANS($C100)))^2)</f>
        <v>37040.022385283337</v>
      </c>
      <c r="U100" s="3">
        <f t="shared" si="21"/>
        <v>5.0405484678121866</v>
      </c>
    </row>
    <row r="101" spans="1:21" x14ac:dyDescent="0.25">
      <c r="A101" s="4">
        <v>41705.757638888892</v>
      </c>
      <c r="B101" s="7">
        <f t="shared" si="18"/>
        <v>1.683333333407063</v>
      </c>
      <c r="C101" s="13">
        <f t="shared" si="23"/>
        <v>6.6738337274862376</v>
      </c>
      <c r="D101" s="13">
        <f t="shared" si="24"/>
        <v>97.893933677754006</v>
      </c>
      <c r="E101" s="3">
        <f>INDEX(Waypoints1!$A$3:$L$13,MATCH(Flight1!$M101,Waypoints1!$I$3:$I$13,1),7)</f>
        <v>26.7</v>
      </c>
      <c r="F101" s="3" t="str">
        <f>INDEX(Waypoints1!$A$3:$L$13,MATCH(Flight1!$M101,Waypoints1!$I$3:$I$13,1),8)</f>
        <v>NNE</v>
      </c>
      <c r="H101" s="3">
        <f t="shared" si="25"/>
        <v>860</v>
      </c>
      <c r="I101" s="1">
        <f t="shared" si="26"/>
        <v>25157.480302929518</v>
      </c>
      <c r="J101" s="10">
        <f t="shared" si="17"/>
        <v>7667.9999963329174</v>
      </c>
      <c r="M101" s="10">
        <f t="shared" si="19"/>
        <v>1244.8666667374782</v>
      </c>
      <c r="N101" t="s">
        <v>125</v>
      </c>
      <c r="S101" s="3">
        <f t="shared" si="20"/>
        <v>-304.09525142215227</v>
      </c>
      <c r="T101" s="3">
        <f>SQRT(('Inmarsat-march7'!E101-(6371+$J101/1000)*COS(RADIANS($C101))*COS(RADIANS($D101)))^2+('Inmarsat-march7'!F101-(6371+$J101/1000)*COS(RADIANS($C101))*SIN(RADIANS($D101)))^2+('Inmarsat-march7'!G101-(6371+$J101/1000)*SIN(RADIANS($C101)))^2)</f>
        <v>37045.090639490227</v>
      </c>
      <c r="U101" s="3">
        <f t="shared" si="21"/>
        <v>5.0682542068898329</v>
      </c>
    </row>
    <row r="102" spans="1:21" x14ac:dyDescent="0.25">
      <c r="A102" s="4">
        <v>41705.758333333339</v>
      </c>
      <c r="B102" s="7">
        <f t="shared" si="18"/>
        <v>1.7000000001280569</v>
      </c>
      <c r="C102" s="13">
        <f t="shared" si="23"/>
        <v>6.7889883228886658</v>
      </c>
      <c r="D102" s="13">
        <f t="shared" si="24"/>
        <v>97.952261077094576</v>
      </c>
      <c r="E102" s="3">
        <f>INDEX(Waypoints1!$A$3:$L$13,MATCH(Flight1!$M102,Waypoints1!$I$3:$I$13,1),7)</f>
        <v>26.7</v>
      </c>
      <c r="F102" s="3" t="str">
        <f>INDEX(Waypoints1!$A$3:$L$13,MATCH(Flight1!$M102,Waypoints1!$I$3:$I$13,1),8)</f>
        <v>NNE</v>
      </c>
      <c r="H102" s="3">
        <f t="shared" si="25"/>
        <v>860</v>
      </c>
      <c r="I102" s="1">
        <f t="shared" si="26"/>
        <v>25157.480302929518</v>
      </c>
      <c r="J102" s="10">
        <f t="shared" si="17"/>
        <v>7667.9999963329174</v>
      </c>
      <c r="M102" s="10">
        <f t="shared" si="19"/>
        <v>1259.2000001175329</v>
      </c>
      <c r="N102" s="23"/>
      <c r="S102" s="3">
        <f t="shared" si="20"/>
        <v>-305.75576504286011</v>
      </c>
      <c r="T102" s="3">
        <f>SQRT(('Inmarsat-march7'!E102-(6371+$J102/1000)*COS(RADIANS($C102))*COS(RADIANS($D102)))^2+('Inmarsat-march7'!F102-(6371+$J102/1000)*COS(RADIANS($C102))*SIN(RADIANS($D102)))^2+('Inmarsat-march7'!G102-(6371+$J102/1000)*SIN(RADIANS($C102)))^2)</f>
        <v>37050.186568924219</v>
      </c>
      <c r="U102" s="3">
        <f t="shared" si="21"/>
        <v>5.0959294339918415</v>
      </c>
    </row>
    <row r="103" spans="1:21" x14ac:dyDescent="0.25">
      <c r="A103" s="4">
        <v>41705.759027777778</v>
      </c>
      <c r="B103" s="7">
        <f t="shared" si="18"/>
        <v>1.7166666666744277</v>
      </c>
      <c r="C103" s="13">
        <f t="shared" si="23"/>
        <v>6.9041428574009167</v>
      </c>
      <c r="D103" s="13">
        <f t="shared" ref="D103" si="27">DEGREES(RADIANS(D102)+ ATAN2(COS(($M103-$M102)/6371)-SIN(RADIANS(C102))*SIN(RADIANS(C103)), SIN(RADIANS($E102))*SIN(($M103-$M102)/6371)*COS(RADIANS(C102))))</f>
        <v>98.010602552751877</v>
      </c>
      <c r="E103" s="3">
        <f>INDEX(Waypoints1!$A$3:$L$13,MATCH(Flight1!$M103,Waypoints1!$I$3:$I$13,1),7)</f>
        <v>26.7</v>
      </c>
      <c r="F103" s="3" t="str">
        <f>INDEX(Waypoints1!$A$3:$L$13,MATCH(Flight1!$M103,Waypoints1!$I$3:$I$13,1),8)</f>
        <v>NNE</v>
      </c>
      <c r="H103" s="3">
        <f t="shared" si="25"/>
        <v>860</v>
      </c>
      <c r="I103" s="1">
        <f t="shared" si="26"/>
        <v>25157.480302929518</v>
      </c>
      <c r="J103" s="10">
        <f t="shared" si="17"/>
        <v>7667.9999963329174</v>
      </c>
      <c r="M103" s="10">
        <f t="shared" si="19"/>
        <v>1273.5333333474118</v>
      </c>
      <c r="N103" s="3" t="s">
        <v>47</v>
      </c>
      <c r="S103" s="3">
        <f t="shared" si="20"/>
        <v>-307.41444393261281</v>
      </c>
      <c r="T103" s="3">
        <f>SQRT(('Inmarsat-march7'!E103-(6371+$J103/1000)*COS(RADIANS($C103))*COS(RADIANS($D103)))^2+('Inmarsat-march7'!F103-(6371+$J103/1000)*COS(RADIANS($C103))*SIN(RADIANS($D103)))^2+('Inmarsat-march7'!G103-(6371+$J103/1000)*SIN(RADIANS($C103)))^2)</f>
        <v>37055.310142952781</v>
      </c>
      <c r="U103" s="3">
        <f t="shared" si="21"/>
        <v>5.1235740285628708</v>
      </c>
    </row>
    <row r="104" spans="1:21" x14ac:dyDescent="0.25">
      <c r="A104" s="4">
        <v>41705.759722222225</v>
      </c>
      <c r="B104" s="7">
        <f t="shared" si="18"/>
        <v>1.7333333333954215</v>
      </c>
      <c r="C104" s="13">
        <f t="shared" si="23"/>
        <v>7.0192973334069277</v>
      </c>
      <c r="D104" s="13">
        <f t="shared" ref="D104" si="28">DEGREES(RADIANS(D103)+ ATAN2(COS(($M104-$M103)/6371)-SIN(RADIANS(C103))*SIN(RADIANS(C104)), SIN(RADIANS($E103))*SIN(($M104-$M103)/6371)*COS(RADIANS(C103))))</f>
        <v>98.068958348516773</v>
      </c>
      <c r="E104" s="3">
        <f>INDEX(Waypoints1!$A$3:$L$13,MATCH(Flight1!$M104,Waypoints1!$I$3:$I$13,1),7)</f>
        <v>308</v>
      </c>
      <c r="F104" s="3" t="str">
        <f>INDEX(Waypoints1!$A$3:$L$13,MATCH(Flight1!$M104,Waypoints1!$I$3:$I$13,1),8)</f>
        <v>NW</v>
      </c>
      <c r="H104" s="3">
        <f t="shared" si="25"/>
        <v>860</v>
      </c>
      <c r="I104" s="1">
        <f t="shared" si="26"/>
        <v>25157.480302929518</v>
      </c>
      <c r="J104" s="10">
        <f t="shared" si="17"/>
        <v>7667.9999963329174</v>
      </c>
      <c r="M104" s="10">
        <f t="shared" si="19"/>
        <v>1287.8666667274665</v>
      </c>
      <c r="S104" s="3">
        <f t="shared" si="20"/>
        <v>-309.0712717480788</v>
      </c>
      <c r="T104" s="3">
        <f>SQRT(('Inmarsat-march7'!E104-(6371+$J104/1000)*COS(RADIANS($C104))*COS(RADIANS($D104)))^2+('Inmarsat-march7'!F104-(6371+$J104/1000)*COS(RADIANS($C104))*SIN(RADIANS($D104)))^2+('Inmarsat-march7'!G104-(6371+$J104/1000)*SIN(RADIANS($C104)))^2)</f>
        <v>37060.46133083204</v>
      </c>
      <c r="U104" s="3">
        <f t="shared" si="21"/>
        <v>5.1511878792589414</v>
      </c>
    </row>
    <row r="105" spans="1:21" x14ac:dyDescent="0.25">
      <c r="A105" s="18">
        <v>41705.760416666672</v>
      </c>
      <c r="B105" s="17">
        <f t="shared" si="18"/>
        <v>1.7500000001164153</v>
      </c>
      <c r="C105" s="13">
        <f t="shared" ref="C105:C158" si="29">DEGREES(ASIN(SIN(RADIANS(C104))*COS(($M105-$M104)/6371) + COS(RADIANS(C104))*SIN(($M105-$M104)/6371)*COS(RADIANS($E104))))</f>
        <v>7.0986466694289287</v>
      </c>
      <c r="D105" s="13">
        <f t="shared" ref="D105:D157" si="30">DEGREES(RADIANS(D104)+ ATAN2(COS(($M105-$M104)/6371)-SIN(RADIANS(C104))*SIN(RADIANS(C105)), SIN(RADIANS($E104))*SIN(($M105-$M104)/6371)*COS(RADIANS(C104))))</f>
        <v>97.966597001667751</v>
      </c>
      <c r="E105" s="20">
        <f>INDEX(Waypoints1!$A$3:$L$13,MATCH(Flight1!$M105,Waypoints1!$I$3:$I$13,1),7)</f>
        <v>308</v>
      </c>
      <c r="F105" s="20" t="str">
        <f>INDEX(Waypoints1!$A$3:$L$13,MATCH(Flight1!$M105,Waypoints1!$I$3:$I$13,1),8)</f>
        <v>NW</v>
      </c>
      <c r="G105" s="20"/>
      <c r="H105" s="20">
        <f t="shared" si="25"/>
        <v>860</v>
      </c>
      <c r="I105" s="1">
        <f t="shared" si="26"/>
        <v>25157.480302929518</v>
      </c>
      <c r="J105" s="10">
        <f t="shared" si="17"/>
        <v>7667.9999963329174</v>
      </c>
      <c r="K105" s="20"/>
      <c r="L105" s="16"/>
      <c r="M105" s="16">
        <f t="shared" si="19"/>
        <v>1302.2000001075212</v>
      </c>
      <c r="N105" s="20" t="s">
        <v>127</v>
      </c>
      <c r="S105" s="3">
        <f t="shared" si="20"/>
        <v>379.70404700574426</v>
      </c>
      <c r="T105" s="3">
        <f>SQRT(('Inmarsat-march7'!E105-(6371+$J105/1000)*COS(RADIANS($C105))*COS(RADIANS($D105)))^2+('Inmarsat-march7'!F105-(6371+$J105/1000)*COS(RADIANS($C105))*SIN(RADIANS($D105)))^2+('Inmarsat-march7'!G105-(6371+$J105/1000)*SIN(RADIANS($C105)))^2)</f>
        <v>37054.132930027983</v>
      </c>
      <c r="U105" s="3">
        <f t="shared" si="21"/>
        <v>-6.3284008040573099</v>
      </c>
    </row>
    <row r="106" spans="1:21" x14ac:dyDescent="0.25">
      <c r="A106" s="4">
        <v>41705.761111111111</v>
      </c>
      <c r="B106" s="7">
        <f t="shared" si="18"/>
        <v>1.7666666666627862</v>
      </c>
      <c r="C106" s="13">
        <f t="shared" si="29"/>
        <v>7.1779958779667901</v>
      </c>
      <c r="D106" s="13">
        <f t="shared" si="30"/>
        <v>97.864217900803695</v>
      </c>
      <c r="E106" s="3">
        <f>INDEX(Waypoints1!$A$3:$L$13,MATCH(Flight1!$M106,Waypoints1!$I$3:$I$13,1),7)</f>
        <v>308</v>
      </c>
      <c r="F106" s="3" t="str">
        <f>INDEX(Waypoints1!$A$3:$L$13,MATCH(Flight1!$M106,Waypoints1!$I$3:$I$13,1),8)</f>
        <v>NW</v>
      </c>
      <c r="H106" s="3">
        <f t="shared" si="25"/>
        <v>860</v>
      </c>
      <c r="I106" s="1">
        <f t="shared" si="26"/>
        <v>25157.480302929518</v>
      </c>
      <c r="J106" s="10">
        <f t="shared" si="17"/>
        <v>7667.9999963329174</v>
      </c>
      <c r="M106" s="10">
        <f t="shared" si="19"/>
        <v>1316.5333333374001</v>
      </c>
      <c r="N106" s="3"/>
      <c r="S106" s="3">
        <f t="shared" si="20"/>
        <v>377.90643547460195</v>
      </c>
      <c r="T106" s="3">
        <f>SQRT(('Inmarsat-march7'!E106-(6371+$J106/1000)*COS(RADIANS($C106))*COS(RADIANS($D106)))^2+('Inmarsat-march7'!F106-(6371+$J106/1000)*COS(RADIANS($C106))*SIN(RADIANS($D106)))^2+('Inmarsat-march7'!G106-(6371+$J106/1000)*SIN(RADIANS($C106)))^2)</f>
        <v>37047.8344894822</v>
      </c>
      <c r="U106" s="3">
        <f t="shared" si="21"/>
        <v>-6.2984405457827961</v>
      </c>
    </row>
    <row r="107" spans="1:21" x14ac:dyDescent="0.25">
      <c r="A107" s="4">
        <v>41705.761805555558</v>
      </c>
      <c r="B107" s="7">
        <f t="shared" si="18"/>
        <v>1.78333333338378</v>
      </c>
      <c r="C107" s="13">
        <f t="shared" si="29"/>
        <v>7.2573449606390321</v>
      </c>
      <c r="D107" s="13">
        <f t="shared" si="30"/>
        <v>97.761820841219574</v>
      </c>
      <c r="E107" s="3">
        <f>INDEX(Waypoints1!$A$3:$L$13,MATCH(Flight1!$M107,Waypoints1!$I$3:$I$13,1),7)</f>
        <v>308</v>
      </c>
      <c r="F107" s="3" t="str">
        <f>INDEX(Waypoints1!$A$3:$L$13,MATCH(Flight1!$M107,Waypoints1!$I$3:$I$13,1),8)</f>
        <v>NW</v>
      </c>
      <c r="H107" s="3">
        <f t="shared" si="25"/>
        <v>860</v>
      </c>
      <c r="I107" s="1">
        <f t="shared" si="26"/>
        <v>25157.480302929518</v>
      </c>
      <c r="J107" s="10">
        <f t="shared" si="17"/>
        <v>7667.9999963329174</v>
      </c>
      <c r="M107" s="10">
        <f t="shared" si="19"/>
        <v>1330.8666667174548</v>
      </c>
      <c r="S107" s="3">
        <f t="shared" si="20"/>
        <v>376.10548215485136</v>
      </c>
      <c r="T107" s="3">
        <f>SQRT(('Inmarsat-march7'!E107-(6371+$J107/1000)*COS(RADIANS($C107))*COS(RADIANS($D107)))^2+('Inmarsat-march7'!F107-(6371+$J107/1000)*COS(RADIANS($C107))*SIN(RADIANS($D107)))^2+('Inmarsat-march7'!G107-(6371+$J107/1000)*SIN(RADIANS($C107)))^2)</f>
        <v>37041.566064759187</v>
      </c>
      <c r="U107" s="3">
        <f t="shared" si="21"/>
        <v>-6.2684247230135952</v>
      </c>
    </row>
    <row r="108" spans="1:21" x14ac:dyDescent="0.25">
      <c r="A108" s="4">
        <v>41705.762500000004</v>
      </c>
      <c r="B108" s="7">
        <f t="shared" si="18"/>
        <v>1.8000000001047738</v>
      </c>
      <c r="C108" s="13">
        <f t="shared" si="29"/>
        <v>7.3366939165699128</v>
      </c>
      <c r="D108" s="13">
        <f t="shared" si="30"/>
        <v>97.659405621253953</v>
      </c>
      <c r="E108" s="3">
        <f>INDEX(Waypoints1!$A$3:$L$13,MATCH(Flight1!$M108,Waypoints1!$I$3:$I$13,1),7)</f>
        <v>308</v>
      </c>
      <c r="F108" s="3" t="str">
        <f>INDEX(Waypoints1!$A$3:$L$13,MATCH(Flight1!$M108,Waypoints1!$I$3:$I$13,1),8)</f>
        <v>NW</v>
      </c>
      <c r="H108" s="3">
        <f t="shared" si="25"/>
        <v>860</v>
      </c>
      <c r="I108" s="1">
        <f t="shared" si="26"/>
        <v>25157.480302929518</v>
      </c>
      <c r="J108" s="10">
        <f t="shared" si="17"/>
        <v>7667.9999963329174</v>
      </c>
      <c r="M108" s="10">
        <f t="shared" si="19"/>
        <v>1345.2000000975095</v>
      </c>
      <c r="S108" s="3">
        <f t="shared" si="20"/>
        <v>374.29909990164742</v>
      </c>
      <c r="T108" s="3">
        <f>SQRT(('Inmarsat-march7'!E108-(6371+$J108/1000)*COS(RADIANS($C108))*COS(RADIANS($D108)))^2+('Inmarsat-march7'!F108-(6371+$J108/1000)*COS(RADIANS($C108))*SIN(RADIANS($D108)))^2+('Inmarsat-march7'!G108-(6371+$J108/1000)*SIN(RADIANS($C108)))^2)</f>
        <v>37035.327746407158</v>
      </c>
      <c r="U108" s="3">
        <f t="shared" si="21"/>
        <v>-6.2383183520287275</v>
      </c>
    </row>
    <row r="109" spans="1:21" x14ac:dyDescent="0.25">
      <c r="A109" s="4">
        <v>41705.763194444444</v>
      </c>
      <c r="B109" s="7">
        <f t="shared" si="18"/>
        <v>1.8166666666511446</v>
      </c>
      <c r="C109" s="13">
        <f t="shared" si="29"/>
        <v>7.4160427448831756</v>
      </c>
      <c r="D109" s="13">
        <f t="shared" si="30"/>
        <v>97.556972039069564</v>
      </c>
      <c r="E109" s="3">
        <f>INDEX(Waypoints1!$A$3:$L$13,MATCH(Flight1!$M109,Waypoints1!$I$3:$I$13,1),7)</f>
        <v>308</v>
      </c>
      <c r="F109" s="3" t="str">
        <f>INDEX(Waypoints1!$A$3:$L$13,MATCH(Flight1!$M109,Waypoints1!$I$3:$I$13,1),8)</f>
        <v>NW</v>
      </c>
      <c r="H109" s="3">
        <f t="shared" si="25"/>
        <v>860</v>
      </c>
      <c r="I109" s="1">
        <f t="shared" si="26"/>
        <v>25157.480302929518</v>
      </c>
      <c r="J109" s="10">
        <f t="shared" si="17"/>
        <v>7667.9999963329174</v>
      </c>
      <c r="M109" s="10">
        <f t="shared" si="19"/>
        <v>1359.5333333273884</v>
      </c>
      <c r="S109" s="3">
        <f t="shared" si="20"/>
        <v>372.48799103288974</v>
      </c>
      <c r="T109" s="3">
        <f>SQRT(('Inmarsat-march7'!E109-(6371+$J109/1000)*COS(RADIANS($C109))*COS(RADIANS($D109)))^2+('Inmarsat-march7'!F109-(6371+$J109/1000)*COS(RADIANS($C109))*SIN(RADIANS($D109)))^2+('Inmarsat-march7'!G109-(6371+$J109/1000)*SIN(RADIANS($C109)))^2)</f>
        <v>37029.119613268085</v>
      </c>
      <c r="U109" s="3">
        <f t="shared" si="21"/>
        <v>-6.2081331390727428</v>
      </c>
    </row>
    <row r="110" spans="1:21" x14ac:dyDescent="0.25">
      <c r="A110" s="4">
        <v>41705.763888888891</v>
      </c>
      <c r="B110" s="7">
        <f t="shared" si="18"/>
        <v>1.8333333333721384</v>
      </c>
      <c r="C110" s="13">
        <f t="shared" si="29"/>
        <v>7.4953914471958001</v>
      </c>
      <c r="D110" s="13">
        <f t="shared" si="30"/>
        <v>97.454519889430401</v>
      </c>
      <c r="E110" s="3">
        <f>INDEX(Waypoints1!$A$3:$L$13,MATCH(Flight1!$M110,Waypoints1!$I$3:$I$13,1),7)</f>
        <v>308</v>
      </c>
      <c r="F110" s="3" t="str">
        <f>INDEX(Waypoints1!$A$3:$L$13,MATCH(Flight1!$M110,Waypoints1!$I$3:$I$13,1),8)</f>
        <v>NW</v>
      </c>
      <c r="H110" s="3">
        <f t="shared" si="25"/>
        <v>860</v>
      </c>
      <c r="I110" s="1">
        <f t="shared" si="26"/>
        <v>25157.480302929518</v>
      </c>
      <c r="J110" s="10">
        <f t="shared" si="17"/>
        <v>7667.9999963329174</v>
      </c>
      <c r="M110" s="10">
        <f t="shared" si="19"/>
        <v>1373.8666667074431</v>
      </c>
      <c r="S110" s="3">
        <f t="shared" si="20"/>
        <v>370.67216869239104</v>
      </c>
      <c r="T110" s="3">
        <f>SQRT(('Inmarsat-march7'!E110-(6371+$J110/1000)*COS(RADIANS($C110))*COS(RADIANS($D110)))^2+('Inmarsat-march7'!F110-(6371+$J110/1000)*COS(RADIANS($C110))*SIN(RADIANS($D110)))^2+('Inmarsat-march7'!G110-(6371+$J110/1000)*SIN(RADIANS($C110)))^2)</f>
        <v>37022.941743769741</v>
      </c>
      <c r="U110" s="3">
        <f t="shared" si="21"/>
        <v>-6.1778694983440801</v>
      </c>
    </row>
    <row r="111" spans="1:21" x14ac:dyDescent="0.25">
      <c r="A111" s="4">
        <v>41705.764583333337</v>
      </c>
      <c r="B111" s="7">
        <f t="shared" si="18"/>
        <v>1.8500000000931323</v>
      </c>
      <c r="C111" s="13">
        <f t="shared" si="29"/>
        <v>7.5692048498339197</v>
      </c>
      <c r="D111" s="13">
        <f t="shared" si="30"/>
        <v>97.359199324176416</v>
      </c>
      <c r="E111" s="3">
        <f>INDEX(Waypoints1!$A$3:$L$13,MATCH(Flight1!$M111,Waypoints1!$I$3:$I$13,1),7)</f>
        <v>308</v>
      </c>
      <c r="F111" s="3" t="str">
        <f>INDEX(Waypoints1!$A$3:$L$13,MATCH(Flight1!$M111,Waypoints1!$I$3:$I$13,1),8)</f>
        <v>NW</v>
      </c>
      <c r="H111" s="9">
        <v>800</v>
      </c>
      <c r="I111" s="1">
        <f t="shared" si="26"/>
        <v>25157.480302929518</v>
      </c>
      <c r="J111" s="10">
        <f t="shared" si="17"/>
        <v>7667.9999963329174</v>
      </c>
      <c r="L111" s="16"/>
      <c r="M111" s="10">
        <f t="shared" si="19"/>
        <v>1387.2000000842381</v>
      </c>
      <c r="S111" s="3">
        <f t="shared" si="20"/>
        <v>343.13255128797476</v>
      </c>
      <c r="T111" s="3">
        <f>SQRT(('Inmarsat-march7'!E111-(6371+$J111/1000)*COS(RADIANS($C111))*COS(RADIANS($D111)))^2+('Inmarsat-march7'!F111-(6371+$J111/1000)*COS(RADIANS($C111))*SIN(RADIANS($D111)))^2+('Inmarsat-march7'!G111-(6371+$J111/1000)*SIN(RADIANS($C111)))^2)</f>
        <v>37017.2228678963</v>
      </c>
      <c r="U111" s="3">
        <f t="shared" si="21"/>
        <v>-5.718875873440993</v>
      </c>
    </row>
    <row r="112" spans="1:21" x14ac:dyDescent="0.25">
      <c r="A112" s="4">
        <v>41705.765277777777</v>
      </c>
      <c r="B112" s="7">
        <f t="shared" si="18"/>
        <v>1.8666666666395031</v>
      </c>
      <c r="C112" s="13">
        <f t="shared" si="29"/>
        <v>7.6384054289484844</v>
      </c>
      <c r="D112" s="13">
        <f t="shared" si="30"/>
        <v>97.269821882778885</v>
      </c>
      <c r="E112" s="3">
        <f>INDEX(Waypoints1!$A$3:$L$13,MATCH(Flight1!$M112,Waypoints1!$I$3:$I$13,1),7)</f>
        <v>308</v>
      </c>
      <c r="F112" s="3" t="str">
        <f>INDEX(Waypoints1!$A$3:$L$13,MATCH(Flight1!$M112,Waypoints1!$I$3:$I$13,1),8)</f>
        <v>NW</v>
      </c>
      <c r="H112" s="9">
        <v>750</v>
      </c>
      <c r="I112" s="1">
        <f t="shared" si="26"/>
        <v>25157.480302929518</v>
      </c>
      <c r="J112" s="10">
        <f t="shared" si="17"/>
        <v>7667.9999963329174</v>
      </c>
      <c r="L112" s="16"/>
      <c r="M112" s="10">
        <f t="shared" si="19"/>
        <v>1399.6999999940163</v>
      </c>
      <c r="N112" s="3"/>
      <c r="S112" s="3">
        <f t="shared" si="20"/>
        <v>320.2175141004829</v>
      </c>
      <c r="T112" s="3">
        <f>SQRT(('Inmarsat-march7'!E112-(6371+$J112/1000)*COS(RADIANS($C112))*COS(RADIANS($D112)))^2+('Inmarsat-march7'!F112-(6371+$J112/1000)*COS(RADIANS($C112))*SIN(RADIANS($D112)))^2+('Inmarsat-march7'!G112-(6371+$J112/1000)*SIN(RADIANS($C112)))^2)</f>
        <v>37011.88590936648</v>
      </c>
      <c r="U112" s="3">
        <f t="shared" si="21"/>
        <v>-5.3369585298205493</v>
      </c>
    </row>
    <row r="113" spans="1:21" x14ac:dyDescent="0.25">
      <c r="A113" s="4">
        <v>41705.765972222223</v>
      </c>
      <c r="B113" s="7">
        <f t="shared" si="18"/>
        <v>1.8833333333604969</v>
      </c>
      <c r="C113" s="13">
        <f t="shared" si="29"/>
        <v>7.7029931331408168</v>
      </c>
      <c r="D113" s="13">
        <f t="shared" si="30"/>
        <v>97.186390267954934</v>
      </c>
      <c r="E113" s="3">
        <f>INDEX(Waypoints1!$A$3:$L$13,MATCH(Flight1!$M113,Waypoints1!$I$3:$I$13,1),7)</f>
        <v>308</v>
      </c>
      <c r="F113" s="3" t="str">
        <f>INDEX(Waypoints1!$A$3:$L$13,MATCH(Flight1!$M113,Waypoints1!$I$3:$I$13,1),8)</f>
        <v>NW</v>
      </c>
      <c r="H113" s="9">
        <v>700</v>
      </c>
      <c r="I113" s="1">
        <f t="shared" si="26"/>
        <v>25157.480302929518</v>
      </c>
      <c r="J113" s="10">
        <f t="shared" si="17"/>
        <v>7667.9999963329174</v>
      </c>
      <c r="M113" s="10">
        <f t="shared" si="19"/>
        <v>1411.3666666987119</v>
      </c>
      <c r="S113" s="3">
        <f t="shared" si="20"/>
        <v>297.58063205113194</v>
      </c>
      <c r="T113" s="3">
        <f>SQRT(('Inmarsat-march7'!E113-(6371+$J113/1000)*COS(RADIANS($C113))*COS(RADIANS($D113)))^2+('Inmarsat-march7'!F113-(6371+$J113/1000)*COS(RADIANS($C113))*SIN(RADIANS($D113)))^2+('Inmarsat-march7'!G113-(6371+$J113/1000)*SIN(RADIANS($C113)))^2)</f>
        <v>37006.926232149461</v>
      </c>
      <c r="U113" s="3">
        <f t="shared" si="21"/>
        <v>-4.959677217018907</v>
      </c>
    </row>
    <row r="114" spans="1:21" x14ac:dyDescent="0.25">
      <c r="A114" s="4">
        <v>41705.76666666667</v>
      </c>
      <c r="B114" s="7">
        <f t="shared" si="18"/>
        <v>1.9000000000814907</v>
      </c>
      <c r="C114" s="13">
        <f t="shared" si="29"/>
        <v>7.7583549571213579</v>
      </c>
      <c r="D114" s="13">
        <f t="shared" si="30"/>
        <v>97.114868070508322</v>
      </c>
      <c r="E114" s="3">
        <f>INDEX(Waypoints1!$A$3:$L$13,MATCH(Flight1!$M114,Waypoints1!$I$3:$I$13,1),7)</f>
        <v>308</v>
      </c>
      <c r="F114" s="3" t="str">
        <f>INDEX(Waypoints1!$A$3:$L$13,MATCH(Flight1!$M114,Waypoints1!$I$3:$I$13,1),8)</f>
        <v>NW</v>
      </c>
      <c r="H114" s="9">
        <v>600</v>
      </c>
      <c r="I114" s="1">
        <f t="shared" si="26"/>
        <v>22423.447048173315</v>
      </c>
      <c r="J114" s="10">
        <f t="shared" si="17"/>
        <v>6834.6666602832265</v>
      </c>
      <c r="L114" s="10">
        <v>-50</v>
      </c>
      <c r="M114" s="10">
        <f t="shared" si="19"/>
        <v>1421.3666667313082</v>
      </c>
      <c r="N114" s="3"/>
      <c r="S114" s="3">
        <f t="shared" si="20"/>
        <v>214.87164263131493</v>
      </c>
      <c r="T114" s="3">
        <f>SQRT(('Inmarsat-march7'!E114-(6371+$J114/1000)*COS(RADIANS($C114))*COS(RADIANS($D114)))^2+('Inmarsat-march7'!F114-(6371+$J114/1000)*COS(RADIANS($C114))*SIN(RADIANS($D114)))^2+('Inmarsat-march7'!G114-(6371+$J114/1000)*SIN(RADIANS($C114)))^2)</f>
        <v>37003.345038093932</v>
      </c>
      <c r="U114" s="3">
        <f t="shared" si="21"/>
        <v>-3.5811940555286128</v>
      </c>
    </row>
    <row r="115" spans="1:21" x14ac:dyDescent="0.25">
      <c r="A115" s="4">
        <v>41705.767361111117</v>
      </c>
      <c r="B115" s="7">
        <f t="shared" si="18"/>
        <v>1.9166666668024845</v>
      </c>
      <c r="C115" s="13">
        <f t="shared" si="29"/>
        <v>7.8229425341075327</v>
      </c>
      <c r="D115" s="13">
        <f t="shared" si="30"/>
        <v>97.031412641120042</v>
      </c>
      <c r="E115" s="3">
        <f>INDEX(Waypoints1!$A$3:$L$13,MATCH(Flight1!$M115,Waypoints1!$I$3:$I$13,1),7)</f>
        <v>308</v>
      </c>
      <c r="F115" s="3" t="str">
        <f>INDEX(Waypoints1!$A$3:$L$13,MATCH(Flight1!$M115,Waypoints1!$I$3:$I$13,1),8)</f>
        <v>NW</v>
      </c>
      <c r="H115" s="9">
        <v>700</v>
      </c>
      <c r="I115" s="1">
        <f t="shared" si="26"/>
        <v>16955.380538660906</v>
      </c>
      <c r="J115" s="10">
        <f t="shared" si="17"/>
        <v>5167.9999881838448</v>
      </c>
      <c r="L115" s="10">
        <v>-100</v>
      </c>
      <c r="M115" s="10">
        <f t="shared" si="19"/>
        <v>1433.0333334360039</v>
      </c>
      <c r="N115" t="s">
        <v>128</v>
      </c>
      <c r="O115" s="6">
        <v>275</v>
      </c>
      <c r="S115" s="3">
        <f t="shared" si="20"/>
        <v>216.8928713027853</v>
      </c>
      <c r="T115" s="3">
        <f>SQRT(('Inmarsat-march7'!E115-(6371+$J115/1000)*COS(RADIANS($C115))*COS(RADIANS($D115)))^2+('Inmarsat-march7'!F115-(6371+$J115/1000)*COS(RADIANS($C115))*SIN(RADIANS($D115)))^2+('Inmarsat-march7'!G115-(6371+$J115/1000)*SIN(RADIANS($C115)))^2)</f>
        <v>36999.730156893769</v>
      </c>
      <c r="U115" s="3">
        <f t="shared" si="21"/>
        <v>-3.6148812001629267</v>
      </c>
    </row>
    <row r="116" spans="1:21" x14ac:dyDescent="0.25">
      <c r="A116" s="4">
        <v>41705.768055555556</v>
      </c>
      <c r="B116" s="7">
        <f t="shared" si="18"/>
        <v>1.9333333333488554</v>
      </c>
      <c r="C116" s="13">
        <f t="shared" si="29"/>
        <v>7.902290584459184</v>
      </c>
      <c r="D116" s="13">
        <f t="shared" si="30"/>
        <v>96.928862086100523</v>
      </c>
      <c r="E116" s="3">
        <f>INDEX(Waypoints1!$A$3:$L$13,MATCH(Flight1!$M116,Waypoints1!$I$3:$I$13,1),7)</f>
        <v>308</v>
      </c>
      <c r="F116" s="3" t="str">
        <f>INDEX(Waypoints1!$A$3:$L$13,MATCH(Flight1!$M116,Waypoints1!$I$3:$I$13,1),8)</f>
        <v>NW</v>
      </c>
      <c r="H116" s="9">
        <v>860</v>
      </c>
      <c r="I116" s="1">
        <f t="shared" si="26"/>
        <v>8753.2808603288049</v>
      </c>
      <c r="J116" s="10">
        <f t="shared" si="17"/>
        <v>2668.0000062282197</v>
      </c>
      <c r="L116" s="10">
        <v>-150</v>
      </c>
      <c r="M116" s="10">
        <f t="shared" si="19"/>
        <v>1447.3666666658828</v>
      </c>
      <c r="S116" s="3">
        <f t="shared" si="20"/>
        <v>243.37728310296563</v>
      </c>
      <c r="T116" s="3">
        <f>SQRT(('Inmarsat-march7'!E116-(6371+$J116/1000)*COS(RADIANS($C116))*COS(RADIANS($D116)))^2+('Inmarsat-march7'!F116-(6371+$J116/1000)*COS(RADIANS($C116))*SIN(RADIANS($D116)))^2+('Inmarsat-march7'!G116-(6371+$J116/1000)*SIN(RADIANS($C116)))^2)</f>
        <v>36995.67386887133</v>
      </c>
      <c r="U116" s="3">
        <f t="shared" si="21"/>
        <v>-4.0562880224388209</v>
      </c>
    </row>
    <row r="117" spans="1:21" x14ac:dyDescent="0.25">
      <c r="A117" s="4">
        <v>41705.768750000003</v>
      </c>
      <c r="B117" s="7">
        <f t="shared" si="18"/>
        <v>1.9500000000698492</v>
      </c>
      <c r="C117" s="13">
        <f t="shared" si="29"/>
        <v>7.9853284969283083</v>
      </c>
      <c r="D117" s="13">
        <f t="shared" si="30"/>
        <v>96.821520033760422</v>
      </c>
      <c r="E117" s="3">
        <f>INDEX(Waypoints1!$A$3:$L$13,MATCH(Flight1!$M117,Waypoints1!$I$3:$I$13,1),7)</f>
        <v>308</v>
      </c>
      <c r="F117" s="3" t="str">
        <f>INDEX(Waypoints1!$A$3:$L$13,MATCH(Flight1!$M117,Waypoints1!$I$3:$I$13,1),8)</f>
        <v>NW</v>
      </c>
      <c r="H117" s="9">
        <v>900</v>
      </c>
      <c r="I117" s="1">
        <f t="shared" si="26"/>
        <v>3285.2143508163977</v>
      </c>
      <c r="J117" s="10">
        <f t="shared" ref="J117:J180" si="31">(A117-A116)*24*1000*L117+J116</f>
        <v>1001.333334128838</v>
      </c>
      <c r="L117" s="10">
        <v>-100</v>
      </c>
      <c r="M117" s="10">
        <f t="shared" si="19"/>
        <v>1462.3666667147772</v>
      </c>
      <c r="N117" s="3" t="s">
        <v>129</v>
      </c>
      <c r="O117" s="6">
        <v>175</v>
      </c>
      <c r="S117" s="3">
        <f t="shared" si="20"/>
        <v>297.19775854664772</v>
      </c>
      <c r="T117" s="3">
        <f>SQRT(('Inmarsat-march7'!E117-(6371+$J117/1000)*COS(RADIANS($C117))*COS(RADIANS($D117)))^2+('Inmarsat-march7'!F117-(6371+$J117/1000)*COS(RADIANS($C117))*SIN(RADIANS($D117)))^2+('Inmarsat-march7'!G117-(6371+$J117/1000)*SIN(RADIANS($C117)))^2)</f>
        <v>36990.720572879407</v>
      </c>
      <c r="U117" s="3">
        <f t="shared" si="21"/>
        <v>-4.953295991923369</v>
      </c>
    </row>
    <row r="118" spans="1:21" x14ac:dyDescent="0.25">
      <c r="A118" s="4">
        <v>41705.76944444445</v>
      </c>
      <c r="B118" s="7">
        <f t="shared" si="18"/>
        <v>1.966666666790843</v>
      </c>
      <c r="C118" s="13">
        <f t="shared" si="29"/>
        <v>8.0665212826759376</v>
      </c>
      <c r="D118" s="13">
        <f t="shared" si="30"/>
        <v>96.716542385102997</v>
      </c>
      <c r="E118" s="3">
        <f>INDEX(Waypoints1!$A$3:$L$13,MATCH(Flight1!$M118,Waypoints1!$I$3:$I$13,1),7)</f>
        <v>308</v>
      </c>
      <c r="F118" s="3" t="str">
        <f>INDEX(Waypoints1!$A$3:$L$13,MATCH(Flight1!$M118,Waypoints1!$I$3:$I$13,1),8)</f>
        <v>NW</v>
      </c>
      <c r="H118" s="9">
        <v>880</v>
      </c>
      <c r="I118" s="1">
        <f t="shared" si="26"/>
        <v>1918.197723438296</v>
      </c>
      <c r="J118" s="10">
        <f t="shared" si="31"/>
        <v>584.66666610399261</v>
      </c>
      <c r="L118" s="10">
        <v>-25</v>
      </c>
      <c r="M118" s="10">
        <f t="shared" si="19"/>
        <v>1477.0333334292518</v>
      </c>
      <c r="S118" s="3">
        <f t="shared" si="20"/>
        <v>345.70909286865447</v>
      </c>
      <c r="T118" s="3">
        <f>SQRT(('Inmarsat-march7'!E118-(6371+$J118/1000)*COS(RADIANS($C118))*COS(RADIANS($D118)))^2+('Inmarsat-march7'!F118-(6371+$J118/1000)*COS(RADIANS($C118))*SIN(RADIANS($D118)))^2+('Inmarsat-march7'!G118-(6371+$J118/1000)*SIN(RADIANS($C118)))^2)</f>
        <v>36984.958754646148</v>
      </c>
      <c r="U118" s="3">
        <f t="shared" si="21"/>
        <v>-5.761818233258964</v>
      </c>
    </row>
    <row r="119" spans="1:21" x14ac:dyDescent="0.25">
      <c r="A119" s="4">
        <v>41705.770138888889</v>
      </c>
      <c r="B119" s="7">
        <f t="shared" si="18"/>
        <v>1.9833333333372138</v>
      </c>
      <c r="C119" s="13">
        <f t="shared" si="29"/>
        <v>8.1458689426372981</v>
      </c>
      <c r="D119" s="13">
        <f t="shared" si="30"/>
        <v>96.613930353417658</v>
      </c>
      <c r="E119" s="3">
        <f>INDEX(Waypoints1!$A$3:$L$13,MATCH(Flight1!$M119,Waypoints1!$I$3:$I$13,1),7)</f>
        <v>308</v>
      </c>
      <c r="F119" s="3" t="str">
        <f>INDEX(Waypoints1!$A$3:$L$13,MATCH(Flight1!$M119,Waypoints1!$I$3:$I$13,1),8)</f>
        <v>NW</v>
      </c>
      <c r="H119" s="9">
        <v>860</v>
      </c>
      <c r="I119" s="1">
        <f t="shared" si="26"/>
        <v>1918.197723438296</v>
      </c>
      <c r="J119" s="10">
        <f t="shared" si="31"/>
        <v>584.66666610399261</v>
      </c>
      <c r="M119" s="10">
        <f t="shared" si="19"/>
        <v>1491.3666666591307</v>
      </c>
      <c r="N119" s="3" t="s">
        <v>130</v>
      </c>
      <c r="O119" s="6">
        <v>145</v>
      </c>
      <c r="S119" s="3">
        <f t="shared" si="20"/>
        <v>355.17653080733083</v>
      </c>
      <c r="T119" s="3">
        <f>SQRT(('Inmarsat-march7'!E119-(6371+$J119/1000)*COS(RADIANS($C119))*COS(RADIANS($D119)))^2+('Inmarsat-march7'!F119-(6371+$J119/1000)*COS(RADIANS($C119))*SIN(RADIANS($D119)))^2+('Inmarsat-march7'!G119-(6371+$J119/1000)*SIN(RADIANS($C119)))^2)</f>
        <v>36979.039145842085</v>
      </c>
      <c r="U119" s="3">
        <f t="shared" si="21"/>
        <v>-5.9196088040625909</v>
      </c>
    </row>
    <row r="120" spans="1:21" x14ac:dyDescent="0.25">
      <c r="A120" s="4">
        <v>41705.770833333336</v>
      </c>
      <c r="B120" s="7">
        <f t="shared" si="18"/>
        <v>2.0000000000582077</v>
      </c>
      <c r="C120" s="13">
        <f t="shared" si="29"/>
        <v>8.2196814436949559</v>
      </c>
      <c r="D120" s="13">
        <f t="shared" si="30"/>
        <v>96.518459611627748</v>
      </c>
      <c r="E120" s="3">
        <f>INDEX(Waypoints1!$A$3:$L$13,MATCH(Flight1!$M120,Waypoints1!$I$3:$I$13,1),7)</f>
        <v>308</v>
      </c>
      <c r="F120" s="3" t="str">
        <f>INDEX(Waypoints1!$A$3:$L$13,MATCH(Flight1!$M120,Waypoints1!$I$3:$I$13,1),8)</f>
        <v>NW</v>
      </c>
      <c r="H120" s="9">
        <v>800</v>
      </c>
      <c r="I120" s="1">
        <f t="shared" si="26"/>
        <v>1918.197723438296</v>
      </c>
      <c r="J120" s="10">
        <f t="shared" si="31"/>
        <v>584.66666610399261</v>
      </c>
      <c r="M120" s="10">
        <f t="shared" si="19"/>
        <v>1504.7000000359258</v>
      </c>
      <c r="N120" t="s">
        <v>135</v>
      </c>
      <c r="S120" s="3">
        <f t="shared" si="20"/>
        <v>328.69733218018951</v>
      </c>
      <c r="T120" s="3">
        <f>SQRT(('Inmarsat-march7'!E120-(6371+$J120/1000)*COS(RADIANS($C120))*COS(RADIANS($D120)))^2+('Inmarsat-march7'!F120-(6371+$J120/1000)*COS(RADIANS($C120))*SIN(RADIANS($D120)))^2+('Inmarsat-march7'!G120-(6371+$J120/1000)*SIN(RADIANS($C120)))^2)</f>
        <v>36973.560856954558</v>
      </c>
      <c r="U120" s="3">
        <f t="shared" si="21"/>
        <v>-5.4782888875270146</v>
      </c>
    </row>
    <row r="121" spans="1:21" x14ac:dyDescent="0.25">
      <c r="A121" s="4">
        <v>41705.771527777782</v>
      </c>
      <c r="B121" s="7">
        <f t="shared" si="18"/>
        <v>2.0166666667792015</v>
      </c>
      <c r="C121" s="13">
        <f t="shared" si="29"/>
        <v>8.2888812308641455</v>
      </c>
      <c r="D121" s="13">
        <f t="shared" si="30"/>
        <v>96.42894010498469</v>
      </c>
      <c r="E121" s="3">
        <f>INDEX(Waypoints1!$A$3:$L$13,MATCH(Flight1!$M121,Waypoints1!$I$3:$I$13,1),7)</f>
        <v>225</v>
      </c>
      <c r="F121" s="3" t="str">
        <f>INDEX(Waypoints1!$A$3:$L$13,MATCH(Flight1!$M121,Waypoints1!$I$3:$I$13,1),8)</f>
        <v>SW</v>
      </c>
      <c r="H121" s="9">
        <v>750</v>
      </c>
      <c r="I121" s="1">
        <f t="shared" si="26"/>
        <v>1918.197723438296</v>
      </c>
      <c r="J121" s="10">
        <f t="shared" si="31"/>
        <v>584.66666610399261</v>
      </c>
      <c r="M121" s="10">
        <f t="shared" si="19"/>
        <v>1517.2000000766711</v>
      </c>
      <c r="S121" s="3">
        <f t="shared" si="20"/>
        <v>306.66702981174728</v>
      </c>
      <c r="T121" s="3">
        <f>SQRT(('Inmarsat-march7'!E121-(6371+$J121/1000)*COS(RADIANS($C121))*COS(RADIANS($D121)))^2+('Inmarsat-march7'!F121-(6371+$J121/1000)*COS(RADIANS($C121))*SIN(RADIANS($D121)))^2+('Inmarsat-march7'!G121-(6371+$J121/1000)*SIN(RADIANS($C121)))^2)</f>
        <v>36968.449739774369</v>
      </c>
      <c r="U121" s="3">
        <f t="shared" si="21"/>
        <v>-5.111117180189467</v>
      </c>
    </row>
    <row r="122" spans="1:21" x14ac:dyDescent="0.25">
      <c r="A122" s="4">
        <v>41705.772222222222</v>
      </c>
      <c r="B122" s="7">
        <f t="shared" si="18"/>
        <v>2.0333333333255723</v>
      </c>
      <c r="C122" s="13">
        <f t="shared" si="29"/>
        <v>8.2146840083183239</v>
      </c>
      <c r="D122" s="13">
        <f t="shared" si="30"/>
        <v>96.353980769043361</v>
      </c>
      <c r="E122" s="3">
        <f>INDEX(Waypoints1!$A$3:$L$13,MATCH(Flight1!$M122,Waypoints1!$I$3:$I$13,1),7)</f>
        <v>225</v>
      </c>
      <c r="F122" s="3" t="str">
        <f>INDEX(Waypoints1!$A$3:$L$13,MATCH(Flight1!$M122,Waypoints1!$I$3:$I$13,1),8)</f>
        <v>SW</v>
      </c>
      <c r="H122" s="9">
        <v>700</v>
      </c>
      <c r="I122" s="1">
        <f t="shared" si="26"/>
        <v>1918.197723438296</v>
      </c>
      <c r="J122" s="10">
        <f t="shared" si="31"/>
        <v>584.66666610399261</v>
      </c>
      <c r="M122" s="10">
        <f t="shared" si="19"/>
        <v>1528.8666666591307</v>
      </c>
      <c r="S122" s="3">
        <f t="shared" si="20"/>
        <v>351.20368420374911</v>
      </c>
      <c r="T122" s="3">
        <f>SQRT(('Inmarsat-march7'!E122-(6371+$J122/1000)*COS(RADIANS($C122))*COS(RADIANS($D122)))^2+('Inmarsat-march7'!F122-(6371+$J122/1000)*COS(RADIANS($C122))*SIN(RADIANS($D122)))^2+('Inmarsat-march7'!G122-(6371+$J122/1000)*SIN(RADIANS($C122)))^2)</f>
        <v>36962.596345079888</v>
      </c>
      <c r="U122" s="3">
        <f t="shared" si="21"/>
        <v>-5.8533946944808122</v>
      </c>
    </row>
    <row r="123" spans="1:21" x14ac:dyDescent="0.25">
      <c r="A123" s="4">
        <v>41705.772916666669</v>
      </c>
      <c r="B123" s="7">
        <f t="shared" si="18"/>
        <v>2.0500000000465661</v>
      </c>
      <c r="C123" s="13">
        <f t="shared" si="29"/>
        <v>8.1404868484817516</v>
      </c>
      <c r="D123" s="13">
        <f t="shared" si="30"/>
        <v>96.279035380440462</v>
      </c>
      <c r="E123" s="3">
        <f>INDEX(Waypoints1!$A$3:$L$13,MATCH(Flight1!$M123,Waypoints1!$I$3:$I$13,1),7)</f>
        <v>225</v>
      </c>
      <c r="F123" s="3" t="str">
        <f>INDEX(Waypoints1!$A$3:$L$13,MATCH(Flight1!$M123,Waypoints1!$I$3:$I$13,1),8)</f>
        <v>SW</v>
      </c>
      <c r="H123" s="3">
        <f t="shared" si="25"/>
        <v>700</v>
      </c>
      <c r="I123" s="1">
        <f t="shared" si="26"/>
        <v>1918.197723438296</v>
      </c>
      <c r="J123" s="10">
        <f t="shared" si="31"/>
        <v>584.66666610399261</v>
      </c>
      <c r="M123" s="10">
        <f t="shared" si="19"/>
        <v>1540.5333333638264</v>
      </c>
      <c r="S123" s="3">
        <f t="shared" si="20"/>
        <v>350.03049212905415</v>
      </c>
      <c r="T123" s="3">
        <f>SQRT(('Inmarsat-march7'!E123-(6371+$J123/1000)*COS(RADIANS($C123))*COS(RADIANS($D123)))^2+('Inmarsat-march7'!F123-(6371+$J123/1000)*COS(RADIANS($C123))*SIN(RADIANS($D123)))^2+('Inmarsat-march7'!G123-(6371+$J123/1000)*SIN(RADIANS($C123)))^2)</f>
        <v>36956.762503525388</v>
      </c>
      <c r="U123" s="3">
        <f t="shared" si="21"/>
        <v>-5.8338415545003954</v>
      </c>
    </row>
    <row r="124" spans="1:21" x14ac:dyDescent="0.25">
      <c r="A124" s="4">
        <v>41705.773611111115</v>
      </c>
      <c r="B124" s="7">
        <f t="shared" si="18"/>
        <v>2.0666666667675599</v>
      </c>
      <c r="C124" s="13">
        <f t="shared" si="29"/>
        <v>8.066289752108327</v>
      </c>
      <c r="D124" s="13">
        <f t="shared" si="30"/>
        <v>96.204103809123907</v>
      </c>
      <c r="E124" s="3">
        <f>INDEX(Waypoints1!$A$3:$L$13,MATCH(Flight1!$M124,Waypoints1!$I$3:$I$13,1),7)</f>
        <v>225</v>
      </c>
      <c r="F124" s="3" t="str">
        <f>INDEX(Waypoints1!$A$3:$L$13,MATCH(Flight1!$M124,Waypoints1!$I$3:$I$13,1),8)</f>
        <v>SW</v>
      </c>
      <c r="H124" s="3">
        <f t="shared" si="25"/>
        <v>700</v>
      </c>
      <c r="I124" s="1">
        <f t="shared" si="26"/>
        <v>1918.197723438296</v>
      </c>
      <c r="J124" s="10">
        <f t="shared" si="31"/>
        <v>584.66666610399261</v>
      </c>
      <c r="M124" s="10">
        <f t="shared" si="19"/>
        <v>1552.2000000685221</v>
      </c>
      <c r="S124" s="3">
        <f t="shared" si="20"/>
        <v>348.85602889111397</v>
      </c>
      <c r="T124" s="3">
        <f>SQRT(('Inmarsat-march7'!E124-(6371+$J124/1000)*COS(RADIANS($C124))*COS(RADIANS($D124)))^2+('Inmarsat-march7'!F124-(6371+$J124/1000)*COS(RADIANS($C124))*SIN(RADIANS($D124)))^2+('Inmarsat-march7'!G124-(6371+$J124/1000)*SIN(RADIANS($C124)))^2)</f>
        <v>36950.94823635825</v>
      </c>
      <c r="U124" s="3">
        <f t="shared" si="21"/>
        <v>-5.8142671671375865</v>
      </c>
    </row>
    <row r="125" spans="1:21" x14ac:dyDescent="0.25">
      <c r="A125" s="4">
        <v>41705.774305555555</v>
      </c>
      <c r="B125" s="7">
        <f t="shared" si="18"/>
        <v>2.0833333333139308</v>
      </c>
      <c r="C125" s="13">
        <f t="shared" si="29"/>
        <v>7.9920927199521641</v>
      </c>
      <c r="D125" s="13">
        <f t="shared" si="30"/>
        <v>96.129185925160087</v>
      </c>
      <c r="E125" s="3">
        <f>INDEX(Waypoints1!$A$3:$L$13,MATCH(Flight1!$M125,Waypoints1!$I$3:$I$13,1),7)</f>
        <v>225</v>
      </c>
      <c r="F125" s="3" t="str">
        <f>INDEX(Waypoints1!$A$3:$L$13,MATCH(Flight1!$M125,Waypoints1!$I$3:$I$13,1),8)</f>
        <v>SW</v>
      </c>
      <c r="H125" s="3">
        <f t="shared" si="25"/>
        <v>700</v>
      </c>
      <c r="I125" s="1">
        <f t="shared" si="26"/>
        <v>1918.197723438296</v>
      </c>
      <c r="J125" s="10">
        <f t="shared" si="31"/>
        <v>584.66666610399261</v>
      </c>
      <c r="M125" s="10">
        <f t="shared" si="19"/>
        <v>1563.8666666509816</v>
      </c>
      <c r="S125" s="3">
        <f t="shared" si="20"/>
        <v>347.68029837591791</v>
      </c>
      <c r="T125" s="3">
        <f>SQRT(('Inmarsat-march7'!E125-(6371+$J125/1000)*COS(RADIANS($C125))*COS(RADIANS($D125)))^2+('Inmarsat-march7'!F125-(6371+$J125/1000)*COS(RADIANS($C125))*SIN(RADIANS($D125)))^2+('Inmarsat-march7'!G125-(6371+$J125/1000)*SIN(RADIANS($C125)))^2)</f>
        <v>36945.153564760476</v>
      </c>
      <c r="U125" s="3">
        <f t="shared" si="21"/>
        <v>-5.7946715977741405</v>
      </c>
    </row>
    <row r="126" spans="1:21" x14ac:dyDescent="0.25">
      <c r="A126" s="4">
        <v>41705.775000000001</v>
      </c>
      <c r="B126" s="7">
        <f t="shared" si="18"/>
        <v>2.1000000000349246</v>
      </c>
      <c r="C126" s="13">
        <f t="shared" si="29"/>
        <v>7.917895750435223</v>
      </c>
      <c r="D126" s="13">
        <f t="shared" si="30"/>
        <v>96.054281596378644</v>
      </c>
      <c r="E126" s="3">
        <f>INDEX(Waypoints1!$A$3:$L$13,MATCH(Flight1!$M126,Waypoints1!$I$3:$I$13,1),7)</f>
        <v>225</v>
      </c>
      <c r="F126" s="3" t="str">
        <f>INDEX(Waypoints1!$A$3:$L$13,MATCH(Flight1!$M126,Waypoints1!$I$3:$I$13,1),8)</f>
        <v>SW</v>
      </c>
      <c r="H126" s="3">
        <f t="shared" si="25"/>
        <v>700</v>
      </c>
      <c r="I126" s="1">
        <f t="shared" si="26"/>
        <v>1918.197723438296</v>
      </c>
      <c r="J126" s="10">
        <f t="shared" si="31"/>
        <v>584.66666610399261</v>
      </c>
      <c r="M126" s="10">
        <f t="shared" si="19"/>
        <v>1575.5333333556773</v>
      </c>
      <c r="S126" s="3">
        <f t="shared" si="20"/>
        <v>346.50332225898825</v>
      </c>
      <c r="T126" s="3">
        <f>SQRT(('Inmarsat-march7'!E126-(6371+$J126/1000)*COS(RADIANS($C126))*COS(RADIANS($D126)))^2+('Inmarsat-march7'!F126-(6371+$J126/1000)*COS(RADIANS($C126))*SIN(RADIANS($D126)))^2+('Inmarsat-march7'!G126-(6371+$J126/1000)*SIN(RADIANS($C126)))^2)</f>
        <v>36939.378509370668</v>
      </c>
      <c r="U126" s="3">
        <f t="shared" si="21"/>
        <v>-5.775055389807676</v>
      </c>
    </row>
    <row r="127" spans="1:21" x14ac:dyDescent="0.25">
      <c r="A127" s="4">
        <v>41705.775694444448</v>
      </c>
      <c r="B127" s="7">
        <f t="shared" si="18"/>
        <v>2.1166666667559184</v>
      </c>
      <c r="C127" s="13">
        <f t="shared" si="29"/>
        <v>7.8436988443120681</v>
      </c>
      <c r="D127" s="13">
        <f t="shared" si="30"/>
        <v>95.979390693080617</v>
      </c>
      <c r="E127" s="3">
        <f>INDEX(Waypoints1!$A$3:$L$13,MATCH(Flight1!$M127,Waypoints1!$I$3:$I$13,1),7)</f>
        <v>225</v>
      </c>
      <c r="F127" s="3" t="str">
        <f>INDEX(Waypoints1!$A$3:$L$13,MATCH(Flight1!$M127,Waypoints1!$I$3:$I$13,1),8)</f>
        <v>SW</v>
      </c>
      <c r="H127" s="3">
        <f t="shared" si="25"/>
        <v>700</v>
      </c>
      <c r="I127" s="1">
        <f t="shared" si="26"/>
        <v>1918.197723438296</v>
      </c>
      <c r="J127" s="10">
        <f t="shared" si="31"/>
        <v>584.66666610399261</v>
      </c>
      <c r="M127" s="10">
        <f t="shared" si="19"/>
        <v>1587.200000060373</v>
      </c>
      <c r="S127" s="3">
        <f t="shared" si="20"/>
        <v>345.32508375642908</v>
      </c>
      <c r="T127" s="3">
        <f>SQRT(('Inmarsat-march7'!E127-(6371+$J127/1000)*COS(RADIANS($C127))*COS(RADIANS($D127)))^2+('Inmarsat-march7'!F127-(6371+$J127/1000)*COS(RADIANS($C127))*SIN(RADIANS($D127)))^2+('Inmarsat-march7'!G127-(6371+$J127/1000)*SIN(RADIANS($C127)))^2)</f>
        <v>36933.623091289301</v>
      </c>
      <c r="U127" s="3">
        <f t="shared" si="21"/>
        <v>-5.7554180813676794</v>
      </c>
    </row>
    <row r="128" spans="1:21" x14ac:dyDescent="0.25">
      <c r="A128" s="4">
        <v>41705.776388888895</v>
      </c>
      <c r="B128" s="7">
        <f t="shared" si="18"/>
        <v>2.1333333334769122</v>
      </c>
      <c r="C128" s="13">
        <f t="shared" si="29"/>
        <v>7.7695020015600367</v>
      </c>
      <c r="D128" s="13">
        <f t="shared" si="30"/>
        <v>95.904513084897545</v>
      </c>
      <c r="E128" s="3">
        <f>INDEX(Waypoints1!$A$3:$L$13,MATCH(Flight1!$M128,Waypoints1!$I$3:$I$13,1),7)</f>
        <v>225</v>
      </c>
      <c r="F128" s="3" t="str">
        <f>INDEX(Waypoints1!$A$3:$L$13,MATCH(Flight1!$M128,Waypoints1!$I$3:$I$13,1),8)</f>
        <v>SW</v>
      </c>
      <c r="H128" s="3">
        <f t="shared" si="25"/>
        <v>700</v>
      </c>
      <c r="I128" s="1">
        <f t="shared" si="26"/>
        <v>1918.197723438296</v>
      </c>
      <c r="J128" s="10">
        <f t="shared" si="31"/>
        <v>584.66666610399261</v>
      </c>
      <c r="M128" s="10">
        <f t="shared" si="19"/>
        <v>1598.8666667650687</v>
      </c>
      <c r="S128" s="3">
        <f t="shared" si="20"/>
        <v>344.14494808518111</v>
      </c>
      <c r="T128" s="3">
        <f>SQRT(('Inmarsat-march7'!E128-(6371+$J128/1000)*COS(RADIANS($C128))*COS(RADIANS($D128)))^2+('Inmarsat-march7'!F128-(6371+$J128/1000)*COS(RADIANS($C128))*SIN(RADIANS($D128)))^2+('Inmarsat-march7'!G128-(6371+$J128/1000)*SIN(RADIANS($C128)))^2)</f>
        <v>36927.887342135851</v>
      </c>
      <c r="U128" s="3">
        <f t="shared" si="21"/>
        <v>-5.7357491534494329</v>
      </c>
    </row>
    <row r="129" spans="1:21" x14ac:dyDescent="0.25">
      <c r="A129" s="4">
        <v>41705.777083333334</v>
      </c>
      <c r="B129" s="7">
        <f t="shared" si="18"/>
        <v>2.1500000000232831</v>
      </c>
      <c r="C129" s="13">
        <f t="shared" si="29"/>
        <v>7.6953052229341363</v>
      </c>
      <c r="D129" s="13">
        <f t="shared" si="30"/>
        <v>95.829648642359615</v>
      </c>
      <c r="E129" s="3">
        <f>INDEX(Waypoints1!$A$3:$L$13,MATCH(Flight1!$M129,Waypoints1!$I$3:$I$13,1),7)</f>
        <v>225</v>
      </c>
      <c r="F129" s="3" t="str">
        <f>INDEX(Waypoints1!$A$3:$L$13,MATCH(Flight1!$M129,Waypoints1!$I$3:$I$13,1),8)</f>
        <v>SW</v>
      </c>
      <c r="H129" s="3">
        <f t="shared" si="25"/>
        <v>700</v>
      </c>
      <c r="I129" s="1">
        <f t="shared" si="26"/>
        <v>1918.197723438296</v>
      </c>
      <c r="J129" s="10">
        <f t="shared" si="31"/>
        <v>584.66666610399261</v>
      </c>
      <c r="M129" s="10">
        <f t="shared" si="19"/>
        <v>1610.5333333475282</v>
      </c>
      <c r="S129" s="3">
        <f t="shared" si="20"/>
        <v>342.96490184105045</v>
      </c>
      <c r="T129" s="3">
        <f>SQRT(('Inmarsat-march7'!E129-(6371+$J129/1000)*COS(RADIANS($C129))*COS(RADIANS($D129)))^2+('Inmarsat-march7'!F129-(6371+$J129/1000)*COS(RADIANS($C129))*SIN(RADIANS($D129)))^2+('Inmarsat-march7'!G129-(6371+$J129/1000)*SIN(RADIANS($C129)))^2)</f>
        <v>36922.171260479758</v>
      </c>
      <c r="U129" s="3">
        <f t="shared" si="21"/>
        <v>-5.7160816560935928</v>
      </c>
    </row>
    <row r="130" spans="1:21" x14ac:dyDescent="0.25">
      <c r="A130" s="4">
        <v>41705.777777777781</v>
      </c>
      <c r="B130" s="7">
        <f t="shared" si="18"/>
        <v>2.1666666667442769</v>
      </c>
      <c r="C130" s="13">
        <f t="shared" si="29"/>
        <v>7.6211085068572348</v>
      </c>
      <c r="D130" s="13">
        <f t="shared" si="30"/>
        <v>95.754797233757259</v>
      </c>
      <c r="E130" s="3">
        <f>INDEX(Waypoints1!$A$3:$L$13,MATCH(Flight1!$M130,Waypoints1!$I$3:$I$13,1),7)</f>
        <v>225</v>
      </c>
      <c r="F130" s="3" t="str">
        <f>INDEX(Waypoints1!$A$3:$L$13,MATCH(Flight1!$M130,Waypoints1!$I$3:$I$13,1),8)</f>
        <v>SW</v>
      </c>
      <c r="H130" s="3">
        <f t="shared" si="25"/>
        <v>700</v>
      </c>
      <c r="I130" s="1">
        <f t="shared" si="26"/>
        <v>1918.197723438296</v>
      </c>
      <c r="J130" s="10">
        <f t="shared" si="31"/>
        <v>584.66666610399261</v>
      </c>
      <c r="M130" s="10">
        <f t="shared" si="19"/>
        <v>1622.2000000522239</v>
      </c>
      <c r="S130" s="3">
        <f t="shared" si="20"/>
        <v>341.78296764644062</v>
      </c>
      <c r="T130" s="3">
        <f>SQRT(('Inmarsat-march7'!E130-(6371+$J130/1000)*COS(RADIANS($C130))*COS(RADIANS($D130)))^2+('Inmarsat-march7'!F130-(6371+$J130/1000)*COS(RADIANS($C130))*SIN(RADIANS($D130)))^2+('Inmarsat-march7'!G130-(6371+$J130/1000)*SIN(RADIANS($C130)))^2)</f>
        <v>36916.474877667082</v>
      </c>
      <c r="U130" s="3">
        <f t="shared" si="21"/>
        <v>-5.6963828126754379</v>
      </c>
    </row>
    <row r="131" spans="1:21" x14ac:dyDescent="0.25">
      <c r="A131" s="4">
        <v>41705.778472222228</v>
      </c>
      <c r="B131" s="7">
        <f t="shared" si="18"/>
        <v>2.1833333334652707</v>
      </c>
      <c r="C131" s="13">
        <f t="shared" si="29"/>
        <v>7.5469118540847937</v>
      </c>
      <c r="D131" s="13">
        <f t="shared" si="30"/>
        <v>95.679958729845907</v>
      </c>
      <c r="E131" s="3">
        <f>INDEX(Waypoints1!$A$3:$L$13,MATCH(Flight1!$M131,Waypoints1!$I$3:$I$13,1),7)</f>
        <v>225</v>
      </c>
      <c r="F131" s="3" t="str">
        <f>INDEX(Waypoints1!$A$3:$L$13,MATCH(Flight1!$M131,Waypoints1!$I$3:$I$13,1),8)</f>
        <v>SW</v>
      </c>
      <c r="H131" s="3">
        <f t="shared" si="25"/>
        <v>700</v>
      </c>
      <c r="I131" s="1">
        <f t="shared" si="26"/>
        <v>1918.197723438296</v>
      </c>
      <c r="J131" s="10">
        <f t="shared" si="31"/>
        <v>584.66666610399261</v>
      </c>
      <c r="M131" s="10">
        <f t="shared" si="19"/>
        <v>1633.8666667569196</v>
      </c>
      <c r="S131" s="3">
        <f t="shared" si="20"/>
        <v>340.59980370010663</v>
      </c>
      <c r="T131" s="3">
        <f>SQRT(('Inmarsat-march7'!E131-(6371+$J131/1000)*COS(RADIANS($C131))*COS(RADIANS($D131)))^2+('Inmarsat-march7'!F131-(6371+$J131/1000)*COS(RADIANS($C131))*SIN(RADIANS($D131)))^2+('Inmarsat-march7'!G131-(6371+$J131/1000)*SIN(RADIANS($C131)))^2)</f>
        <v>36910.798214253577</v>
      </c>
      <c r="U131" s="3">
        <f t="shared" si="21"/>
        <v>-5.6766634135055938</v>
      </c>
    </row>
    <row r="132" spans="1:21" x14ac:dyDescent="0.25">
      <c r="A132" s="4">
        <v>41705.779166666667</v>
      </c>
      <c r="B132" s="7">
        <f t="shared" si="18"/>
        <v>2.2000000000116415</v>
      </c>
      <c r="C132" s="13">
        <f t="shared" si="29"/>
        <v>7.4727152653724938</v>
      </c>
      <c r="D132" s="13">
        <f t="shared" si="30"/>
        <v>95.605133001491339</v>
      </c>
      <c r="E132" s="3">
        <f>INDEX(Waypoints1!$A$3:$L$13,MATCH(Flight1!$M132,Waypoints1!$I$3:$I$13,1),7)</f>
        <v>225</v>
      </c>
      <c r="F132" s="3" t="str">
        <f>INDEX(Waypoints1!$A$3:$L$13,MATCH(Flight1!$M132,Waypoints1!$I$3:$I$13,1),8)</f>
        <v>SW</v>
      </c>
      <c r="H132" s="3">
        <f t="shared" si="25"/>
        <v>700</v>
      </c>
      <c r="I132" s="1">
        <f t="shared" si="26"/>
        <v>1918.197723438296</v>
      </c>
      <c r="J132" s="10">
        <f t="shared" si="31"/>
        <v>584.66666610399261</v>
      </c>
      <c r="M132" s="10">
        <f t="shared" si="19"/>
        <v>1645.5333333393792</v>
      </c>
      <c r="S132" s="3">
        <f t="shared" si="20"/>
        <v>339.41543890774568</v>
      </c>
      <c r="T132" s="3">
        <f>SQRT(('Inmarsat-march7'!E132-(6371+$J132/1000)*COS(RADIANS($C132))*COS(RADIANS($D132)))^2+('Inmarsat-march7'!F132-(6371+$J132/1000)*COS(RADIANS($C132))*SIN(RADIANS($D132)))^2+('Inmarsat-march7'!G132-(6371+$J132/1000)*SIN(RADIANS($C132)))^2)</f>
        <v>36905.141290312611</v>
      </c>
      <c r="U132" s="3">
        <f t="shared" si="21"/>
        <v>-5.6569239409654983</v>
      </c>
    </row>
    <row r="133" spans="1:21" x14ac:dyDescent="0.25">
      <c r="A133" s="4">
        <v>41705.779861111114</v>
      </c>
      <c r="B133" s="7">
        <f t="shared" ref="B133:B196" si="32">(A133-A132)*24+B132</f>
        <v>2.2166666667326353</v>
      </c>
      <c r="C133" s="13">
        <f t="shared" si="29"/>
        <v>7.3985187391438823</v>
      </c>
      <c r="D133" s="13">
        <f t="shared" si="30"/>
        <v>95.530319917317328</v>
      </c>
      <c r="E133" s="3">
        <f>INDEX(Waypoints1!$A$3:$L$13,MATCH(Flight1!$M133,Waypoints1!$I$3:$I$13,1),7)</f>
        <v>225</v>
      </c>
      <c r="F133" s="3" t="str">
        <f>INDEX(Waypoints1!$A$3:$L$13,MATCH(Flight1!$M133,Waypoints1!$I$3:$I$13,1),8)</f>
        <v>SW</v>
      </c>
      <c r="H133" s="3">
        <f t="shared" si="25"/>
        <v>700</v>
      </c>
      <c r="I133" s="1">
        <f t="shared" si="26"/>
        <v>1918.197723438296</v>
      </c>
      <c r="J133" s="10">
        <f t="shared" si="31"/>
        <v>584.66666610399261</v>
      </c>
      <c r="M133" s="10">
        <f t="shared" si="19"/>
        <v>1657.2000000440748</v>
      </c>
      <c r="S133" s="3">
        <f t="shared" si="20"/>
        <v>338.22986025081644</v>
      </c>
      <c r="T133" s="3">
        <f>SQRT(('Inmarsat-march7'!E133-(6371+$J133/1000)*COS(RADIANS($C133))*COS(RADIANS($D133)))^2+('Inmarsat-march7'!F133-(6371+$J133/1000)*COS(RADIANS($C133))*SIN(RADIANS($D133)))^2+('Inmarsat-march7'!G133-(6371+$J133/1000)*SIN(RADIANS($C133)))^2)</f>
        <v>36899.504125956722</v>
      </c>
      <c r="U133" s="3">
        <f t="shared" si="21"/>
        <v>-5.6371643558886717</v>
      </c>
    </row>
    <row r="134" spans="1:21" x14ac:dyDescent="0.25">
      <c r="A134" s="4">
        <v>41705.780555555561</v>
      </c>
      <c r="B134" s="7">
        <f t="shared" si="32"/>
        <v>2.2333333334536292</v>
      </c>
      <c r="C134" s="13">
        <f t="shared" si="29"/>
        <v>7.324322276155085</v>
      </c>
      <c r="D134" s="13">
        <f t="shared" si="30"/>
        <v>95.455519348407961</v>
      </c>
      <c r="E134" s="3">
        <f>INDEX(Waypoints1!$A$3:$L$13,MATCH(Flight1!$M134,Waypoints1!$I$3:$I$13,1),7)</f>
        <v>225</v>
      </c>
      <c r="F134" s="3" t="str">
        <f>INDEX(Waypoints1!$A$3:$L$13,MATCH(Flight1!$M134,Waypoints1!$I$3:$I$13,1),8)</f>
        <v>SW</v>
      </c>
      <c r="H134" s="3">
        <f t="shared" si="25"/>
        <v>700</v>
      </c>
      <c r="I134" s="1">
        <f t="shared" si="26"/>
        <v>1918.197723438296</v>
      </c>
      <c r="J134" s="10">
        <f t="shared" si="31"/>
        <v>584.66666610399261</v>
      </c>
      <c r="M134" s="10">
        <f t="shared" ref="M134:M197" si="33">(A134-A133)*24*H134+M133</f>
        <v>1668.8666667487705</v>
      </c>
      <c r="S134" s="3">
        <f t="shared" ref="S134:S197" si="34">IF(A134=A133,S133,(T134-T133)/((A133-A134)*24))</f>
        <v>337.04308061296399</v>
      </c>
      <c r="T134" s="3">
        <f>SQRT(('Inmarsat-march7'!E134-(6371+$J134/1000)*COS(RADIANS($C134))*COS(RADIANS($D134)))^2+('Inmarsat-march7'!F134-(6371+$J134/1000)*COS(RADIANS($C134))*SIN(RADIANS($D134)))^2+('Inmarsat-march7'!G134-(6371+$J134/1000)*SIN(RADIANS($C134)))^2)</f>
        <v>36893.886741261529</v>
      </c>
      <c r="U134" s="3">
        <f t="shared" ref="U134:U197" si="35">T134-T133</f>
        <v>-5.6173846951933228</v>
      </c>
    </row>
    <row r="135" spans="1:21" x14ac:dyDescent="0.25">
      <c r="A135" s="4">
        <v>41705.78125</v>
      </c>
      <c r="B135" s="7">
        <f t="shared" si="32"/>
        <v>2.25</v>
      </c>
      <c r="C135" s="13">
        <f t="shared" si="29"/>
        <v>7.2501258771624499</v>
      </c>
      <c r="D135" s="13">
        <f t="shared" si="30"/>
        <v>95.380731165954217</v>
      </c>
      <c r="E135" s="3">
        <f>INDEX(Waypoints1!$A$3:$L$13,MATCH(Flight1!$M135,Waypoints1!$I$3:$I$13,1),7)</f>
        <v>225</v>
      </c>
      <c r="F135" s="3" t="str">
        <f>INDEX(Waypoints1!$A$3:$L$13,MATCH(Flight1!$M135,Waypoints1!$I$3:$I$13,1),8)</f>
        <v>SW</v>
      </c>
      <c r="H135" s="3">
        <f t="shared" si="25"/>
        <v>700</v>
      </c>
      <c r="I135" s="1">
        <f t="shared" si="26"/>
        <v>1918.197723438296</v>
      </c>
      <c r="J135" s="10">
        <f t="shared" si="31"/>
        <v>584.66666610399261</v>
      </c>
      <c r="M135" s="10">
        <f t="shared" si="33"/>
        <v>1680.5333333312301</v>
      </c>
      <c r="S135" s="3">
        <f t="shared" si="34"/>
        <v>335.85511149466237</v>
      </c>
      <c r="T135" s="3">
        <f>SQRT(('Inmarsat-march7'!E135-(6371+$J135/1000)*COS(RADIANS($C135))*COS(RADIANS($D135)))^2+('Inmarsat-march7'!F135-(6371+$J135/1000)*COS(RADIANS($C135))*SIN(RADIANS($D135)))^2+('Inmarsat-march7'!G135-(6371+$J135/1000)*SIN(RADIANS($C135)))^2)</f>
        <v>36888.289156110353</v>
      </c>
      <c r="U135" s="3">
        <f t="shared" si="35"/>
        <v>-5.5975851511757355</v>
      </c>
    </row>
    <row r="136" spans="1:21" x14ac:dyDescent="0.25">
      <c r="A136" s="4">
        <v>41705.781944444447</v>
      </c>
      <c r="B136" s="7">
        <f t="shared" si="32"/>
        <v>2.2666666667209938</v>
      </c>
      <c r="C136" s="13">
        <f t="shared" si="29"/>
        <v>7.1759295405901966</v>
      </c>
      <c r="D136" s="13">
        <f t="shared" si="30"/>
        <v>95.305955238902754</v>
      </c>
      <c r="E136" s="3">
        <f>INDEX(Waypoints1!$A$3:$L$13,MATCH(Flight1!$M136,Waypoints1!$I$3:$I$13,1),7)</f>
        <v>225</v>
      </c>
      <c r="F136" s="3" t="str">
        <f>INDEX(Waypoints1!$A$3:$L$13,MATCH(Flight1!$M136,Waypoints1!$I$3:$I$13,1),8)</f>
        <v>SW</v>
      </c>
      <c r="H136" s="3">
        <f t="shared" si="25"/>
        <v>700</v>
      </c>
      <c r="I136" s="1">
        <f t="shared" si="26"/>
        <v>1918.197723438296</v>
      </c>
      <c r="J136" s="10">
        <f t="shared" si="31"/>
        <v>584.66666610399261</v>
      </c>
      <c r="M136" s="10">
        <f t="shared" si="33"/>
        <v>1692.2000000359258</v>
      </c>
      <c r="S136" s="3">
        <f t="shared" si="34"/>
        <v>334.66595931131195</v>
      </c>
      <c r="T136" s="3">
        <f>SQRT(('Inmarsat-march7'!E136-(6371+$J136/1000)*COS(RADIANS($C136))*COS(RADIANS($D136)))^2+('Inmarsat-march7'!F136-(6371+$J136/1000)*COS(RADIANS($C136))*SIN(RADIANS($D136)))^2+('Inmarsat-march7'!G136-(6371+$J136/1000)*SIN(RADIANS($C136)))^2)</f>
        <v>36882.71139010365</v>
      </c>
      <c r="U136" s="3">
        <f t="shared" si="35"/>
        <v>-5.5777660067033139</v>
      </c>
    </row>
    <row r="137" spans="1:21" x14ac:dyDescent="0.25">
      <c r="A137" s="4">
        <v>41705.782638888893</v>
      </c>
      <c r="B137" s="7">
        <f t="shared" si="32"/>
        <v>2.2833333334419876</v>
      </c>
      <c r="C137" s="13">
        <f t="shared" si="29"/>
        <v>7.1017332671951179</v>
      </c>
      <c r="D137" s="13">
        <f t="shared" si="30"/>
        <v>95.231191438655983</v>
      </c>
      <c r="E137" s="3">
        <f>INDEX(Waypoints1!$A$3:$L$13,MATCH(Flight1!$M137,Waypoints1!$I$3:$I$13,1),7)</f>
        <v>225</v>
      </c>
      <c r="F137" s="3" t="str">
        <f>INDEX(Waypoints1!$A$3:$L$13,MATCH(Flight1!$M137,Waypoints1!$I$3:$I$13,1),8)</f>
        <v>SW</v>
      </c>
      <c r="H137" s="3">
        <f t="shared" si="25"/>
        <v>700</v>
      </c>
      <c r="I137" s="1">
        <f t="shared" si="26"/>
        <v>1918.197723438296</v>
      </c>
      <c r="J137" s="10">
        <f t="shared" si="31"/>
        <v>584.66666610399261</v>
      </c>
      <c r="M137" s="10">
        <f t="shared" si="33"/>
        <v>1703.8666667406214</v>
      </c>
      <c r="S137" s="3">
        <f t="shared" si="34"/>
        <v>333.47562157609298</v>
      </c>
      <c r="T137" s="3">
        <f>SQRT(('Inmarsat-march7'!E137-(6371+$J137/1000)*COS(RADIANS($C137))*COS(RADIANS($D137)))^2+('Inmarsat-march7'!F137-(6371+$J137/1000)*COS(RADIANS($C137))*SIN(RADIANS($D137)))^2+('Inmarsat-march7'!G137-(6371+$J137/1000)*SIN(RADIANS($C137)))^2)</f>
        <v>36877.153463059265</v>
      </c>
      <c r="U137" s="3">
        <f t="shared" si="35"/>
        <v>-5.5579270443849964</v>
      </c>
    </row>
    <row r="138" spans="1:21" x14ac:dyDescent="0.25">
      <c r="A138" s="4">
        <v>41705.783333333333</v>
      </c>
      <c r="B138" s="7">
        <f t="shared" si="32"/>
        <v>2.2999999999883585</v>
      </c>
      <c r="C138" s="13">
        <f t="shared" si="29"/>
        <v>7.0275370577342207</v>
      </c>
      <c r="D138" s="13">
        <f t="shared" si="30"/>
        <v>95.156439636719696</v>
      </c>
      <c r="E138" s="3">
        <f>INDEX(Waypoints1!$A$3:$L$13,MATCH(Flight1!$M138,Waypoints1!$I$3:$I$13,1),7)</f>
        <v>225</v>
      </c>
      <c r="F138" s="3" t="str">
        <f>INDEX(Waypoints1!$A$3:$L$13,MATCH(Flight1!$M138,Waypoints1!$I$3:$I$13,1),8)</f>
        <v>SW</v>
      </c>
      <c r="H138" s="3">
        <f t="shared" si="25"/>
        <v>700</v>
      </c>
      <c r="I138" s="1">
        <f t="shared" si="26"/>
        <v>1918.197723438296</v>
      </c>
      <c r="J138" s="10">
        <f t="shared" si="31"/>
        <v>584.66666610399261</v>
      </c>
      <c r="M138" s="10">
        <f t="shared" si="33"/>
        <v>1715.533333323081</v>
      </c>
      <c r="N138" s="3" t="s">
        <v>46</v>
      </c>
      <c r="S138" s="3">
        <f t="shared" si="34"/>
        <v>332.2841147434217</v>
      </c>
      <c r="T138" s="3">
        <f>SQRT(('Inmarsat-march7'!E138-(6371+$J138/1000)*COS(RADIANS($C138))*COS(RADIANS($D138)))^2+('Inmarsat-march7'!F138-(6371+$J138/1000)*COS(RADIANS($C138))*SIN(RADIANS($D138)))^2+('Inmarsat-march7'!G138-(6371+$J138/1000)*SIN(RADIANS($C138)))^2)</f>
        <v>36871.61539452018</v>
      </c>
      <c r="U138" s="3">
        <f t="shared" si="35"/>
        <v>-5.5380685390846338</v>
      </c>
    </row>
    <row r="139" spans="1:21" x14ac:dyDescent="0.25">
      <c r="A139" s="4">
        <v>41705.78402777778</v>
      </c>
      <c r="B139" s="7">
        <f t="shared" si="32"/>
        <v>2.3166666667093523</v>
      </c>
      <c r="C139" s="13">
        <f t="shared" si="29"/>
        <v>6.9533409106324005</v>
      </c>
      <c r="D139" s="13">
        <f t="shared" si="30"/>
        <v>95.081699702353106</v>
      </c>
      <c r="E139" s="3">
        <f>INDEX(Waypoints1!$A$3:$L$13,MATCH(Flight1!$M139,Waypoints1!$I$3:$I$13,1),7)</f>
        <v>225</v>
      </c>
      <c r="F139" s="3" t="str">
        <f>INDEX(Waypoints1!$A$3:$L$13,MATCH(Flight1!$M139,Waypoints1!$I$3:$I$13,1),8)</f>
        <v>SW</v>
      </c>
      <c r="H139" s="3">
        <f t="shared" si="25"/>
        <v>700</v>
      </c>
      <c r="I139" s="1">
        <f t="shared" si="26"/>
        <v>1918.197723438296</v>
      </c>
      <c r="J139" s="10">
        <f t="shared" si="31"/>
        <v>584.66666610399261</v>
      </c>
      <c r="M139" s="10">
        <f t="shared" si="33"/>
        <v>1727.2000000277767</v>
      </c>
      <c r="S139" s="3">
        <f t="shared" si="34"/>
        <v>331.09144942057196</v>
      </c>
      <c r="T139" s="3">
        <f>SQRT(('Inmarsat-march7'!E139-(6371+$J139/1000)*COS(RADIANS($C139))*COS(RADIANS($D139)))^2+('Inmarsat-march7'!F139-(6371+$J139/1000)*COS(RADIANS($C139))*SIN(RADIANS($D139)))^2+('Inmarsat-march7'!G139-(6371+$J139/1000)*SIN(RADIANS($C139)))^2)</f>
        <v>36866.097203678517</v>
      </c>
      <c r="U139" s="3">
        <f t="shared" si="35"/>
        <v>-5.5181908416634542</v>
      </c>
    </row>
    <row r="140" spans="1:21" x14ac:dyDescent="0.25">
      <c r="A140" s="4">
        <v>41705.784722222226</v>
      </c>
      <c r="B140" s="7">
        <f t="shared" si="32"/>
        <v>2.3333333334303461</v>
      </c>
      <c r="C140" s="13">
        <f t="shared" si="29"/>
        <v>6.8791448266471109</v>
      </c>
      <c r="D140" s="13">
        <f t="shared" si="30"/>
        <v>95.00697150726657</v>
      </c>
      <c r="E140" s="3">
        <f>INDEX(Waypoints1!$A$3:$L$13,MATCH(Flight1!$M140,Waypoints1!$I$3:$I$13,1),7)</f>
        <v>225</v>
      </c>
      <c r="F140" s="3" t="str">
        <f>INDEX(Waypoints1!$A$3:$L$13,MATCH(Flight1!$M140,Waypoints1!$I$3:$I$13,1),8)</f>
        <v>SW</v>
      </c>
      <c r="H140" s="3">
        <f t="shared" si="25"/>
        <v>700</v>
      </c>
      <c r="I140" s="1">
        <f t="shared" si="26"/>
        <v>1918.197723438296</v>
      </c>
      <c r="J140" s="10">
        <f t="shared" si="31"/>
        <v>584.66666610399261</v>
      </c>
      <c r="M140" s="10">
        <f t="shared" si="33"/>
        <v>1738.8666667324724</v>
      </c>
      <c r="S140" s="3">
        <f t="shared" si="34"/>
        <v>329.89762108326153</v>
      </c>
      <c r="T140" s="3">
        <f>SQRT(('Inmarsat-march7'!E140-(6371+$J140/1000)*COS(RADIANS($C140))*COS(RADIANS($D140)))^2+('Inmarsat-march7'!F140-(6371+$J140/1000)*COS(RADIANS($C140))*SIN(RADIANS($D140)))^2+('Inmarsat-march7'!G140-(6371+$J140/1000)*SIN(RADIANS($C140)))^2)</f>
        <v>36860.598909975874</v>
      </c>
      <c r="U140" s="3">
        <f t="shared" si="35"/>
        <v>-5.4982937026434229</v>
      </c>
    </row>
    <row r="141" spans="1:21" x14ac:dyDescent="0.25">
      <c r="A141" s="4">
        <v>41705.785416666666</v>
      </c>
      <c r="B141" s="7">
        <f t="shared" si="32"/>
        <v>2.3499999999767169</v>
      </c>
      <c r="C141" s="13">
        <f t="shared" si="29"/>
        <v>6.8049488065360206</v>
      </c>
      <c r="D141" s="13">
        <f t="shared" si="30"/>
        <v>94.932254923270477</v>
      </c>
      <c r="E141" s="3">
        <f>INDEX(Waypoints1!$A$3:$L$13,MATCH(Flight1!$M141,Waypoints1!$I$3:$I$13,1),7)</f>
        <v>225</v>
      </c>
      <c r="F141" s="3" t="str">
        <f>INDEX(Waypoints1!$A$3:$L$13,MATCH(Flight1!$M141,Waypoints1!$I$3:$I$13,1),8)</f>
        <v>SW</v>
      </c>
      <c r="H141" s="3">
        <f t="shared" si="25"/>
        <v>700</v>
      </c>
      <c r="I141" s="1">
        <f t="shared" si="26"/>
        <v>1918.197723438296</v>
      </c>
      <c r="J141" s="10">
        <f t="shared" si="31"/>
        <v>584.66666610399261</v>
      </c>
      <c r="M141" s="10">
        <f t="shared" si="33"/>
        <v>1750.533333314932</v>
      </c>
      <c r="S141" s="3">
        <f t="shared" si="34"/>
        <v>328.70264265710301</v>
      </c>
      <c r="T141" s="3">
        <f>SQRT(('Inmarsat-march7'!E141-(6371+$J141/1000)*COS(RADIANS($C141))*COS(RADIANS($D141)))^2+('Inmarsat-march7'!F141-(6371+$J141/1000)*COS(RADIANS($C141))*SIN(RADIANS($D141)))^2+('Inmarsat-march7'!G141-(6371+$J141/1000)*SIN(RADIANS($C141)))^2)</f>
        <v>36855.120532637797</v>
      </c>
      <c r="U141" s="3">
        <f t="shared" si="35"/>
        <v>-5.4783773380768253</v>
      </c>
    </row>
    <row r="142" spans="1:21" x14ac:dyDescent="0.25">
      <c r="A142" s="4">
        <v>41705.786111111112</v>
      </c>
      <c r="B142" s="7">
        <f t="shared" si="32"/>
        <v>2.3666666666977108</v>
      </c>
      <c r="C142" s="13">
        <f t="shared" si="29"/>
        <v>6.7307528487246966</v>
      </c>
      <c r="D142" s="13">
        <f t="shared" si="30"/>
        <v>94.857549819926263</v>
      </c>
      <c r="E142" s="3">
        <f>INDEX(Waypoints1!$A$3:$L$13,MATCH(Flight1!$M142,Waypoints1!$I$3:$I$13,1),7)</f>
        <v>225</v>
      </c>
      <c r="F142" s="3" t="str">
        <f>INDEX(Waypoints1!$A$3:$L$13,MATCH(Flight1!$M142,Waypoints1!$I$3:$I$13,1),8)</f>
        <v>SW</v>
      </c>
      <c r="H142" s="3">
        <f t="shared" si="25"/>
        <v>700</v>
      </c>
      <c r="I142" s="1">
        <f t="shared" si="26"/>
        <v>1918.197723438296</v>
      </c>
      <c r="J142" s="10">
        <f t="shared" si="31"/>
        <v>584.66666610399261</v>
      </c>
      <c r="M142" s="10">
        <f t="shared" si="33"/>
        <v>1762.2000000196276</v>
      </c>
      <c r="S142" s="3">
        <f t="shared" si="34"/>
        <v>327.50652037762541</v>
      </c>
      <c r="T142" s="3">
        <f>SQRT(('Inmarsat-march7'!E142-(6371+$J142/1000)*COS(RADIANS($C142))*COS(RADIANS($D142)))^2+('Inmarsat-march7'!F142-(6371+$J142/1000)*COS(RADIANS($C142))*SIN(RADIANS($D142)))^2+('Inmarsat-march7'!G142-(6371+$J142/1000)*SIN(RADIANS($C142)))^2)</f>
        <v>36849.66209061371</v>
      </c>
      <c r="U142" s="3">
        <f t="shared" si="35"/>
        <v>-5.4584420240862528</v>
      </c>
    </row>
    <row r="143" spans="1:21" x14ac:dyDescent="0.25">
      <c r="A143" s="4">
        <v>41705.786805555559</v>
      </c>
      <c r="B143" s="7">
        <f t="shared" si="32"/>
        <v>2.3833333334187046</v>
      </c>
      <c r="C143" s="13">
        <f t="shared" si="29"/>
        <v>6.6565569539712479</v>
      </c>
      <c r="D143" s="13">
        <f t="shared" si="30"/>
        <v>94.782856069242015</v>
      </c>
      <c r="E143" s="3">
        <f>INDEX(Waypoints1!$A$3:$L$13,MATCH(Flight1!$M143,Waypoints1!$I$3:$I$13,1),7)</f>
        <v>225</v>
      </c>
      <c r="F143" s="3" t="str">
        <f>INDEX(Waypoints1!$A$3:$L$13,MATCH(Flight1!$M143,Waypoints1!$I$3:$I$13,1),8)</f>
        <v>SW</v>
      </c>
      <c r="H143" s="3">
        <f t="shared" si="25"/>
        <v>700</v>
      </c>
      <c r="I143" s="1">
        <f t="shared" si="26"/>
        <v>1918.197723438296</v>
      </c>
      <c r="J143" s="10">
        <f t="shared" si="31"/>
        <v>584.66666610399261</v>
      </c>
      <c r="M143" s="10">
        <f t="shared" si="33"/>
        <v>1773.8666667243233</v>
      </c>
      <c r="S143" s="3">
        <f t="shared" si="34"/>
        <v>326.30861626787913</v>
      </c>
      <c r="T143" s="3">
        <f>SQRT(('Inmarsat-march7'!E143-(6371+$J143/1000)*COS(RADIANS($C143))*COS(RADIANS($D143)))^2+('Inmarsat-march7'!F143-(6371+$J143/1000)*COS(RADIANS($C143))*SIN(RADIANS($D143)))^2+('Inmarsat-march7'!G143-(6371+$J143/1000)*SIN(RADIANS($C143)))^2)</f>
        <v>36844.223613658185</v>
      </c>
      <c r="U143" s="3">
        <f t="shared" si="35"/>
        <v>-5.4384769555254024</v>
      </c>
    </row>
    <row r="144" spans="1:21" x14ac:dyDescent="0.25">
      <c r="A144" s="4">
        <v>41705.787500000006</v>
      </c>
      <c r="B144" s="7">
        <f t="shared" si="32"/>
        <v>2.4000000001396984</v>
      </c>
      <c r="C144" s="13">
        <f t="shared" si="29"/>
        <v>6.5823611222565654</v>
      </c>
      <c r="D144" s="13">
        <f t="shared" si="30"/>
        <v>94.708173542540067</v>
      </c>
      <c r="E144" s="3">
        <f>INDEX(Waypoints1!$A$3:$L$13,MATCH(Flight1!$M144,Waypoints1!$I$3:$I$13,1),7)</f>
        <v>225</v>
      </c>
      <c r="F144" s="3" t="str">
        <f>INDEX(Waypoints1!$A$3:$L$13,MATCH(Flight1!$M144,Waypoints1!$I$3:$I$13,1),8)</f>
        <v>SW</v>
      </c>
      <c r="H144" s="3">
        <f t="shared" si="25"/>
        <v>700</v>
      </c>
      <c r="I144" s="1">
        <f t="shared" si="26"/>
        <v>1918.197723438296</v>
      </c>
      <c r="J144" s="10">
        <f t="shared" si="31"/>
        <v>584.66666610399261</v>
      </c>
      <c r="M144" s="10">
        <f t="shared" si="33"/>
        <v>1785.533333429019</v>
      </c>
      <c r="S144" s="3">
        <f t="shared" si="34"/>
        <v>325.11086876307911</v>
      </c>
      <c r="T144" s="3">
        <f>SQRT(('Inmarsat-march7'!E144-(6371+$J144/1000)*COS(RADIANS($C144))*COS(RADIANS($D144)))^2+('Inmarsat-march7'!F144-(6371+$J144/1000)*COS(RADIANS($C144))*SIN(RADIANS($D144)))^2+('Inmarsat-march7'!G144-(6371+$J144/1000)*SIN(RADIANS($C144)))^2)</f>
        <v>36838.805099161138</v>
      </c>
      <c r="U144" s="3">
        <f t="shared" si="35"/>
        <v>-5.4185144970469992</v>
      </c>
    </row>
    <row r="145" spans="1:21" x14ac:dyDescent="0.25">
      <c r="A145" s="4">
        <v>41705.788194444445</v>
      </c>
      <c r="B145" s="7">
        <f t="shared" si="32"/>
        <v>2.4166666666860692</v>
      </c>
      <c r="C145" s="13">
        <f t="shared" si="29"/>
        <v>6.5081653543391935</v>
      </c>
      <c r="D145" s="13">
        <f t="shared" si="30"/>
        <v>94.633502112020949</v>
      </c>
      <c r="E145" s="3">
        <f>INDEX(Waypoints1!$A$3:$L$13,MATCH(Flight1!$M145,Waypoints1!$I$3:$I$13,1),7)</f>
        <v>225</v>
      </c>
      <c r="F145" s="3" t="str">
        <f>INDEX(Waypoints1!$A$3:$L$13,MATCH(Flight1!$M145,Waypoints1!$I$3:$I$13,1),8)</f>
        <v>SW</v>
      </c>
      <c r="H145" s="3">
        <f t="shared" si="25"/>
        <v>700</v>
      </c>
      <c r="I145" s="1">
        <f t="shared" si="26"/>
        <v>1918.197723438296</v>
      </c>
      <c r="J145" s="10">
        <f t="shared" si="31"/>
        <v>584.66666610399261</v>
      </c>
      <c r="M145" s="10">
        <f t="shared" si="33"/>
        <v>1797.2000000114786</v>
      </c>
      <c r="S145" s="3">
        <f t="shared" si="34"/>
        <v>323.91135550424269</v>
      </c>
      <c r="T145" s="3">
        <f>SQRT(('Inmarsat-march7'!E145-(6371+$J145/1000)*COS(RADIANS($C145))*COS(RADIANS($D145)))^2+('Inmarsat-march7'!F145-(6371+$J145/1000)*COS(RADIANS($C145))*SIN(RADIANS($D145)))^2+('Inmarsat-march7'!G145-(6371+$J145/1000)*SIN(RADIANS($C145)))^2)</f>
        <v>36833.406576608366</v>
      </c>
      <c r="U145" s="3">
        <f t="shared" si="35"/>
        <v>-5.3985225527721923</v>
      </c>
    </row>
    <row r="146" spans="1:21" x14ac:dyDescent="0.25">
      <c r="A146" s="4">
        <v>41705.788888888892</v>
      </c>
      <c r="B146" s="7">
        <f t="shared" si="32"/>
        <v>2.433333333407063</v>
      </c>
      <c r="C146" s="13">
        <f t="shared" si="29"/>
        <v>6.4339696486455926</v>
      </c>
      <c r="D146" s="13">
        <f t="shared" si="30"/>
        <v>94.558841647633201</v>
      </c>
      <c r="E146" s="3">
        <f>INDEX(Waypoints1!$A$3:$L$13,MATCH(Flight1!$M146,Waypoints1!$I$3:$I$13,1),7)</f>
        <v>225</v>
      </c>
      <c r="F146" s="3" t="str">
        <f>INDEX(Waypoints1!$A$3:$L$13,MATCH(Flight1!$M146,Waypoints1!$I$3:$I$13,1),8)</f>
        <v>SW</v>
      </c>
      <c r="H146" s="3">
        <f t="shared" si="25"/>
        <v>700</v>
      </c>
      <c r="I146" s="1">
        <f t="shared" si="26"/>
        <v>1918.197723438296</v>
      </c>
      <c r="J146" s="10">
        <f t="shared" si="31"/>
        <v>584.66666610399261</v>
      </c>
      <c r="M146" s="10">
        <f t="shared" si="33"/>
        <v>1808.8666667161742</v>
      </c>
      <c r="S146" s="3">
        <f t="shared" si="34"/>
        <v>322.71073026426598</v>
      </c>
      <c r="T146" s="3">
        <f>SQRT(('Inmarsat-march7'!E146-(6371+$J146/1000)*COS(RADIANS($C146))*COS(RADIANS($D146)))^2+('Inmarsat-march7'!F146-(6371+$J146/1000)*COS(RADIANS($C146))*SIN(RADIANS($D146)))^2+('Inmarsat-march7'!G146-(6371+$J146/1000)*SIN(RADIANS($C146)))^2)</f>
        <v>36828.028064419763</v>
      </c>
      <c r="U146" s="3">
        <f t="shared" si="35"/>
        <v>-5.3785121886030538</v>
      </c>
    </row>
    <row r="147" spans="1:21" x14ac:dyDescent="0.25">
      <c r="A147" s="4">
        <v>41705.789583333339</v>
      </c>
      <c r="B147" s="7">
        <f t="shared" si="32"/>
        <v>2.4500000001280569</v>
      </c>
      <c r="C147" s="13">
        <f t="shared" si="29"/>
        <v>6.359774005934745</v>
      </c>
      <c r="D147" s="13">
        <f t="shared" si="30"/>
        <v>94.484192021765992</v>
      </c>
      <c r="E147" s="3">
        <f>INDEX(Waypoints1!$A$3:$L$13,MATCH(Flight1!$M147,Waypoints1!$I$3:$I$13,1),7)</f>
        <v>225</v>
      </c>
      <c r="F147" s="3" t="str">
        <f>INDEX(Waypoints1!$A$3:$L$13,MATCH(Flight1!$M147,Waypoints1!$I$3:$I$13,1),8)</f>
        <v>SW</v>
      </c>
      <c r="H147" s="3">
        <f t="shared" si="25"/>
        <v>700</v>
      </c>
      <c r="I147" s="1">
        <f t="shared" si="26"/>
        <v>1918.197723438296</v>
      </c>
      <c r="J147" s="10">
        <f t="shared" si="31"/>
        <v>584.66666610399261</v>
      </c>
      <c r="M147" s="10">
        <f t="shared" si="33"/>
        <v>1820.5333334208699</v>
      </c>
      <c r="S147" s="3">
        <f t="shared" si="34"/>
        <v>321.50898422102892</v>
      </c>
      <c r="T147" s="3">
        <f>SQRT(('Inmarsat-march7'!E147-(6371+$J147/1000)*COS(RADIANS($C147))*COS(RADIANS($D147)))^2+('Inmarsat-march7'!F147-(6371+$J147/1000)*COS(RADIANS($C147))*SIN(RADIANS($D147)))^2+('Inmarsat-march7'!G147-(6371+$J147/1000)*SIN(RADIANS($C147)))^2)</f>
        <v>36822.669581331946</v>
      </c>
      <c r="U147" s="3">
        <f t="shared" si="35"/>
        <v>-5.3584830878171488</v>
      </c>
    </row>
    <row r="148" spans="1:21" x14ac:dyDescent="0.25">
      <c r="A148" s="4">
        <v>41705.790277777778</v>
      </c>
      <c r="B148" s="7">
        <f t="shared" si="32"/>
        <v>2.4666666666744277</v>
      </c>
      <c r="C148" s="13">
        <f t="shared" si="29"/>
        <v>6.2855784269658512</v>
      </c>
      <c r="D148" s="13">
        <f t="shared" si="30"/>
        <v>94.409553106900631</v>
      </c>
      <c r="E148" s="3">
        <f>INDEX(Waypoints1!$A$3:$L$13,MATCH(Flight1!$M148,Waypoints1!$I$3:$I$13,1),7)</f>
        <v>225</v>
      </c>
      <c r="F148" s="3" t="str">
        <f>INDEX(Waypoints1!$A$3:$L$13,MATCH(Flight1!$M148,Waypoints1!$I$3:$I$13,1),8)</f>
        <v>SW</v>
      </c>
      <c r="H148" s="3">
        <f t="shared" si="25"/>
        <v>700</v>
      </c>
      <c r="I148" s="1">
        <f t="shared" si="26"/>
        <v>1918.197723438296</v>
      </c>
      <c r="J148" s="10">
        <f t="shared" si="31"/>
        <v>584.66666610399261</v>
      </c>
      <c r="M148" s="10">
        <f t="shared" si="33"/>
        <v>1832.2000000033295</v>
      </c>
      <c r="N148" s="3"/>
      <c r="S148" s="3">
        <f t="shared" si="34"/>
        <v>320.30614170539553</v>
      </c>
      <c r="T148" s="3">
        <f>SQRT(('Inmarsat-march7'!E148-(6371+$J148/1000)*COS(RADIANS($C148))*COS(RADIANS($D148)))^2+('Inmarsat-march7'!F148-(6371+$J148/1000)*COS(RADIANS($C148))*SIN(RADIANS($D148)))^2+('Inmarsat-march7'!G148-(6371+$J148/1000)*SIN(RADIANS($C148)))^2)</f>
        <v>36817.331145675387</v>
      </c>
      <c r="U148" s="3">
        <f t="shared" si="35"/>
        <v>-5.3384356565584312</v>
      </c>
    </row>
    <row r="149" spans="1:21" x14ac:dyDescent="0.25">
      <c r="A149" s="4">
        <v>41705.790972222225</v>
      </c>
      <c r="B149" s="7">
        <f t="shared" si="32"/>
        <v>2.4833333333954215</v>
      </c>
      <c r="C149" s="13">
        <f t="shared" si="29"/>
        <v>6.2113829101660345</v>
      </c>
      <c r="D149" s="13">
        <f t="shared" si="30"/>
        <v>94.334924773264063</v>
      </c>
      <c r="E149" s="3">
        <f>INDEX(Waypoints1!$A$3:$L$13,MATCH(Flight1!$M149,Waypoints1!$I$3:$I$13,1),7)</f>
        <v>225</v>
      </c>
      <c r="F149" s="3" t="str">
        <f>INDEX(Waypoints1!$A$3:$L$13,MATCH(Flight1!$M149,Waypoints1!$I$3:$I$13,1),8)</f>
        <v>SW</v>
      </c>
      <c r="H149" s="3">
        <f t="shared" si="25"/>
        <v>700</v>
      </c>
      <c r="I149" s="1">
        <f t="shared" si="26"/>
        <v>1918.197723438296</v>
      </c>
      <c r="J149" s="10">
        <f t="shared" si="31"/>
        <v>584.66666610399261</v>
      </c>
      <c r="M149" s="10">
        <f t="shared" si="33"/>
        <v>1843.8666667080252</v>
      </c>
      <c r="N149" s="3"/>
      <c r="S149" s="3">
        <f t="shared" si="34"/>
        <v>319.10219431099699</v>
      </c>
      <c r="T149" s="3">
        <f>SQRT(('Inmarsat-march7'!E149-(6371+$J149/1000)*COS(RADIANS($C149))*COS(RADIANS($D149)))^2+('Inmarsat-march7'!F149-(6371+$J149/1000)*COS(RADIANS($C149))*SIN(RADIANS($D149)))^2+('Inmarsat-march7'!G149-(6371+$J149/1000)*SIN(RADIANS($C149)))^2)</f>
        <v>36812.012775752868</v>
      </c>
      <c r="U149" s="3">
        <f t="shared" si="35"/>
        <v>-5.3183699225191958</v>
      </c>
    </row>
    <row r="150" spans="1:21" x14ac:dyDescent="0.25">
      <c r="A150" s="4">
        <v>41705.791666666672</v>
      </c>
      <c r="B150" s="7">
        <f t="shared" si="32"/>
        <v>2.5000000001164153</v>
      </c>
      <c r="C150" s="13">
        <f t="shared" si="29"/>
        <v>6.1371874562949351</v>
      </c>
      <c r="D150" s="13">
        <f t="shared" si="30"/>
        <v>94.260306893519484</v>
      </c>
      <c r="E150" s="3">
        <f>INDEX(Waypoints1!$A$3:$L$13,MATCH(Flight1!$M150,Waypoints1!$I$3:$I$13,1),7)</f>
        <v>225</v>
      </c>
      <c r="F150" s="3" t="str">
        <f>INDEX(Waypoints1!$A$3:$L$13,MATCH(Flight1!$M150,Waypoints1!$I$3:$I$13,1),8)</f>
        <v>SW</v>
      </c>
      <c r="H150" s="3">
        <f t="shared" si="25"/>
        <v>700</v>
      </c>
      <c r="I150" s="1">
        <f t="shared" si="26"/>
        <v>1918.197723438296</v>
      </c>
      <c r="J150" s="10">
        <f t="shared" si="31"/>
        <v>584.66666610399261</v>
      </c>
      <c r="M150" s="10">
        <f t="shared" si="33"/>
        <v>1855.5333334127208</v>
      </c>
      <c r="N150" s="3"/>
      <c r="S150" s="3">
        <f t="shared" si="34"/>
        <v>317.89716751752763</v>
      </c>
      <c r="T150" s="3">
        <f>SQRT(('Inmarsat-march7'!E150-(6371+$J150/1000)*COS(RADIANS($C150))*COS(RADIANS($D150)))^2+('Inmarsat-march7'!F150-(6371+$J150/1000)*COS(RADIANS($C150))*SIN(RADIANS($D150)))^2+('Inmarsat-march7'!G150-(6371+$J150/1000)*SIN(RADIANS($C150)))^2)</f>
        <v>36806.714489610305</v>
      </c>
      <c r="U150" s="3">
        <f t="shared" si="35"/>
        <v>-5.2982861425625742</v>
      </c>
    </row>
    <row r="151" spans="1:21" x14ac:dyDescent="0.25">
      <c r="A151" s="4">
        <v>41705.792361111111</v>
      </c>
      <c r="B151" s="7">
        <f t="shared" si="32"/>
        <v>2.5166666666627862</v>
      </c>
      <c r="C151" s="13">
        <f t="shared" si="29"/>
        <v>6.0629920661124039</v>
      </c>
      <c r="D151" s="13">
        <f t="shared" si="30"/>
        <v>94.185699340418893</v>
      </c>
      <c r="E151" s="3">
        <f>INDEX(Waypoints1!$A$3:$L$13,MATCH(Flight1!$M151,Waypoints1!$I$3:$I$13,1),7)</f>
        <v>225</v>
      </c>
      <c r="F151" s="3" t="str">
        <f>INDEX(Waypoints1!$A$3:$L$13,MATCH(Flight1!$M151,Waypoints1!$I$3:$I$13,1),8)</f>
        <v>SW</v>
      </c>
      <c r="H151" s="3">
        <f t="shared" si="25"/>
        <v>700</v>
      </c>
      <c r="I151" s="1">
        <f t="shared" si="26"/>
        <v>1918.197723438296</v>
      </c>
      <c r="J151" s="10">
        <f t="shared" si="31"/>
        <v>584.66666610399261</v>
      </c>
      <c r="M151" s="10">
        <f t="shared" si="33"/>
        <v>1867.1999999951804</v>
      </c>
      <c r="S151" s="3">
        <f t="shared" si="34"/>
        <v>316.69042190025283</v>
      </c>
      <c r="T151" s="3">
        <f>SQRT(('Inmarsat-march7'!E151-(6371+$J151/1000)*COS(RADIANS($C151))*COS(RADIANS($D151)))^2+('Inmarsat-march7'!F151-(6371+$J151/1000)*COS(RADIANS($C151))*SIN(RADIANS($D151)))^2+('Inmarsat-march7'!G151-(6371+$J151/1000)*SIN(RADIANS($C151)))^2)</f>
        <v>36801.436315950064</v>
      </c>
      <c r="U151" s="3">
        <f t="shared" si="35"/>
        <v>-5.2781736602410092</v>
      </c>
    </row>
    <row r="152" spans="1:21" x14ac:dyDescent="0.25">
      <c r="A152" s="4">
        <v>41705.793055555558</v>
      </c>
      <c r="B152" s="7">
        <f t="shared" si="32"/>
        <v>2.53333333338378</v>
      </c>
      <c r="C152" s="13">
        <f t="shared" si="29"/>
        <v>5.9887967380462266</v>
      </c>
      <c r="D152" s="13">
        <f t="shared" si="30"/>
        <v>94.111101984457491</v>
      </c>
      <c r="E152" s="3">
        <f>INDEX(Waypoints1!$A$3:$L$13,MATCH(Flight1!$M152,Waypoints1!$I$3:$I$13,1),7)</f>
        <v>225</v>
      </c>
      <c r="F152" s="3" t="str">
        <f>INDEX(Waypoints1!$A$3:$L$13,MATCH(Flight1!$M152,Waypoints1!$I$3:$I$13,1),8)</f>
        <v>SW</v>
      </c>
      <c r="H152" s="3">
        <f t="shared" si="25"/>
        <v>700</v>
      </c>
      <c r="I152" s="1">
        <f t="shared" si="26"/>
        <v>1918.197723438296</v>
      </c>
      <c r="J152" s="10">
        <f t="shared" si="31"/>
        <v>584.66666610399261</v>
      </c>
      <c r="M152" s="10">
        <f t="shared" si="33"/>
        <v>1878.8666666998761</v>
      </c>
      <c r="S152" s="3">
        <f t="shared" si="34"/>
        <v>315.48385965712976</v>
      </c>
      <c r="T152" s="3">
        <f>SQRT(('Inmarsat-march7'!E152-(6371+$J152/1000)*COS(RADIANS($C152))*COS(RADIANS($D152)))^2+('Inmarsat-march7'!F152-(6371+$J152/1000)*COS(RADIANS($C152))*SIN(RADIANS($D152)))^2+('Inmarsat-march7'!G152-(6371+$J152/1000)*SIN(RADIANS($C152)))^2)</f>
        <v>36796.178251605306</v>
      </c>
      <c r="U152" s="3">
        <f t="shared" si="35"/>
        <v>-5.2580643447581679</v>
      </c>
    </row>
    <row r="153" spans="1:21" x14ac:dyDescent="0.25">
      <c r="A153" s="4">
        <v>41705.793750000004</v>
      </c>
      <c r="B153" s="7">
        <f t="shared" si="32"/>
        <v>2.5500000001047738</v>
      </c>
      <c r="C153" s="13">
        <f t="shared" si="29"/>
        <v>5.9146014728566927</v>
      </c>
      <c r="D153" s="13">
        <f t="shared" si="30"/>
        <v>94.036514698562442</v>
      </c>
      <c r="E153" s="3">
        <f>INDEX(Waypoints1!$A$3:$L$13,MATCH(Flight1!$M153,Waypoints1!$I$3:$I$13,1),7)</f>
        <v>225</v>
      </c>
      <c r="F153" s="3" t="str">
        <f>INDEX(Waypoints1!$A$3:$L$13,MATCH(Flight1!$M153,Waypoints1!$I$3:$I$13,1),8)</f>
        <v>SW</v>
      </c>
      <c r="H153" s="3">
        <f t="shared" si="25"/>
        <v>700</v>
      </c>
      <c r="I153" s="1">
        <f t="shared" si="26"/>
        <v>1918.197723438296</v>
      </c>
      <c r="J153" s="10">
        <f t="shared" si="31"/>
        <v>584.66666610399261</v>
      </c>
      <c r="M153" s="10">
        <f t="shared" si="33"/>
        <v>1890.5333334045717</v>
      </c>
      <c r="S153" s="3">
        <f t="shared" si="34"/>
        <v>314.27559933977705</v>
      </c>
      <c r="T153" s="3">
        <f>SQRT(('Inmarsat-march7'!E153-(6371+$J153/1000)*COS(RADIANS($C153))*COS(RADIANS($D153)))^2+('Inmarsat-march7'!F153-(6371+$J153/1000)*COS(RADIANS($C153))*SIN(RADIANS($D153)))^2+('Inmarsat-march7'!G153-(6371+$J153/1000)*SIN(RADIANS($C153)))^2)</f>
        <v>36790.94032493257</v>
      </c>
      <c r="U153" s="3">
        <f t="shared" si="35"/>
        <v>-5.2379266727366485</v>
      </c>
    </row>
    <row r="154" spans="1:21" x14ac:dyDescent="0.25">
      <c r="A154" s="4">
        <v>41705.794444444444</v>
      </c>
      <c r="B154" s="7">
        <f t="shared" si="32"/>
        <v>2.5666666666511446</v>
      </c>
      <c r="C154" s="13">
        <f t="shared" si="29"/>
        <v>5.8404062713043059</v>
      </c>
      <c r="D154" s="13">
        <f t="shared" si="30"/>
        <v>93.961937355746329</v>
      </c>
      <c r="E154" s="3">
        <f>INDEX(Waypoints1!$A$3:$L$13,MATCH(Flight1!$M154,Waypoints1!$I$3:$I$13,1),7)</f>
        <v>225</v>
      </c>
      <c r="F154" s="3" t="str">
        <f>INDEX(Waypoints1!$A$3:$L$13,MATCH(Flight1!$M154,Waypoints1!$I$3:$I$13,1),8)</f>
        <v>SW</v>
      </c>
      <c r="H154" s="3">
        <f t="shared" si="25"/>
        <v>700</v>
      </c>
      <c r="I154" s="1">
        <f t="shared" si="26"/>
        <v>1918.197723438296</v>
      </c>
      <c r="J154" s="10">
        <f t="shared" si="31"/>
        <v>584.66666610399261</v>
      </c>
      <c r="M154" s="10">
        <f t="shared" si="33"/>
        <v>1902.1999999870313</v>
      </c>
      <c r="S154" s="3">
        <f t="shared" si="34"/>
        <v>313.06627275336172</v>
      </c>
      <c r="T154" s="3">
        <f>SQRT(('Inmarsat-march7'!E154-(6371+$J154/1000)*COS(RADIANS($C154))*COS(RADIANS($D154)))^2+('Inmarsat-march7'!F154-(6371+$J154/1000)*COS(RADIANS($C154))*SIN(RADIANS($D154)))^2+('Inmarsat-march7'!G154-(6371+$J154/1000)*SIN(RADIANS($C154)))^2)</f>
        <v>36785.722553757674</v>
      </c>
      <c r="U154" s="3">
        <f t="shared" si="35"/>
        <v>-5.2177711748954607</v>
      </c>
    </row>
    <row r="155" spans="1:21" x14ac:dyDescent="0.25">
      <c r="A155" s="4">
        <v>41705.795138888891</v>
      </c>
      <c r="B155" s="7">
        <f t="shared" si="32"/>
        <v>2.5833333333721384</v>
      </c>
      <c r="C155" s="13">
        <f t="shared" si="29"/>
        <v>5.7662111318175135</v>
      </c>
      <c r="D155" s="13">
        <f t="shared" si="30"/>
        <v>93.887369826762594</v>
      </c>
      <c r="E155" s="3">
        <f>INDEX(Waypoints1!$A$3:$L$13,MATCH(Flight1!$M155,Waypoints1!$I$3:$I$13,1),7)</f>
        <v>225</v>
      </c>
      <c r="F155" s="3" t="str">
        <f>INDEX(Waypoints1!$A$3:$L$13,MATCH(Flight1!$M155,Waypoints1!$I$3:$I$13,1),8)</f>
        <v>SW</v>
      </c>
      <c r="H155" s="3">
        <f t="shared" si="25"/>
        <v>700</v>
      </c>
      <c r="I155" s="1">
        <f t="shared" si="26"/>
        <v>1918.197723438296</v>
      </c>
      <c r="J155" s="10">
        <f t="shared" si="31"/>
        <v>584.66666610399261</v>
      </c>
      <c r="M155" s="10">
        <f t="shared" si="33"/>
        <v>1913.866666691727</v>
      </c>
      <c r="N155" s="3"/>
      <c r="S155" s="3">
        <f t="shared" si="34"/>
        <v>311.85588726576361</v>
      </c>
      <c r="T155" s="3">
        <f>SQRT(('Inmarsat-march7'!E155-(6371+$J155/1000)*COS(RADIANS($C155))*COS(RADIANS($D155)))^2+('Inmarsat-march7'!F155-(6371+$J155/1000)*COS(RADIANS($C155))*SIN(RADIANS($D155)))^2+('Inmarsat-march7'!G155-(6371+$J155/1000)*SIN(RADIANS($C155)))^2)</f>
        <v>36780.524955619636</v>
      </c>
      <c r="U155" s="3">
        <f t="shared" si="35"/>
        <v>-5.1975981380383018</v>
      </c>
    </row>
    <row r="156" spans="1:21" x14ac:dyDescent="0.25">
      <c r="A156" s="4">
        <v>41705.795833333337</v>
      </c>
      <c r="B156" s="7">
        <f t="shared" si="32"/>
        <v>2.6000000000931323</v>
      </c>
      <c r="C156" s="13">
        <f t="shared" si="29"/>
        <v>5.6920160551572545</v>
      </c>
      <c r="D156" s="13">
        <f t="shared" si="30"/>
        <v>93.812811984792319</v>
      </c>
      <c r="E156" s="3">
        <f>INDEX(Waypoints1!$A$3:$L$13,MATCH(Flight1!$M156,Waypoints1!$I$3:$I$13,1),7)</f>
        <v>225</v>
      </c>
      <c r="F156" s="3" t="str">
        <f>INDEX(Waypoints1!$A$3:$L$13,MATCH(Flight1!$M156,Waypoints1!$I$3:$I$13,1),8)</f>
        <v>SW</v>
      </c>
      <c r="H156" s="3">
        <f t="shared" si="25"/>
        <v>700</v>
      </c>
      <c r="I156" s="1">
        <f t="shared" si="26"/>
        <v>1918.197723438296</v>
      </c>
      <c r="J156" s="10">
        <f t="shared" si="31"/>
        <v>584.66666610399261</v>
      </c>
      <c r="M156" s="10">
        <f t="shared" si="33"/>
        <v>1925.5333333964227</v>
      </c>
      <c r="N156" s="3" t="s">
        <v>134</v>
      </c>
      <c r="S156" s="3">
        <f t="shared" si="34"/>
        <v>310.64445298406122</v>
      </c>
      <c r="T156" s="3">
        <f>SQRT(('Inmarsat-march7'!E156-(6371+$J156/1000)*COS(RADIANS($C156))*COS(RADIANS($D156)))^2+('Inmarsat-march7'!F156-(6371+$J156/1000)*COS(RADIANS($C156))*SIN(RADIANS($D156)))^2+('Inmarsat-march7'!G156-(6371+$J156/1000)*SIN(RADIANS($C156)))^2)</f>
        <v>36775.347548053025</v>
      </c>
      <c r="U156" s="3">
        <f t="shared" si="35"/>
        <v>-5.1774075666107819</v>
      </c>
    </row>
    <row r="157" spans="1:21" x14ac:dyDescent="0.25">
      <c r="A157" s="4">
        <v>41705.796527777777</v>
      </c>
      <c r="B157" s="7">
        <f t="shared" si="32"/>
        <v>2.6166666666395031</v>
      </c>
      <c r="C157" s="13">
        <f t="shared" si="29"/>
        <v>5.6178210420846799</v>
      </c>
      <c r="D157" s="13">
        <f t="shared" si="30"/>
        <v>93.738263703098738</v>
      </c>
      <c r="E157" s="3">
        <f>INDEX(Waypoints1!$A$3:$L$13,MATCH(Flight1!$M157,Waypoints1!$I$3:$I$13,1),7)</f>
        <v>225</v>
      </c>
      <c r="F157" s="3" t="str">
        <f>INDEX(Waypoints1!$A$3:$L$13,MATCH(Flight1!$M157,Waypoints1!$I$3:$I$13,1),8)</f>
        <v>SW</v>
      </c>
      <c r="H157" s="3">
        <f t="shared" si="25"/>
        <v>700</v>
      </c>
      <c r="I157" s="1">
        <f t="shared" si="26"/>
        <v>1918.197723438296</v>
      </c>
      <c r="J157" s="10">
        <f t="shared" si="31"/>
        <v>584.66666610399261</v>
      </c>
      <c r="M157" s="10">
        <f t="shared" si="33"/>
        <v>1937.1999999788823</v>
      </c>
      <c r="N157" s="3"/>
      <c r="S157" s="3">
        <f t="shared" si="34"/>
        <v>309.43197266981963</v>
      </c>
      <c r="T157" s="3">
        <f>SQRT(('Inmarsat-march7'!E157-(6371+$J157/1000)*COS(RADIANS($C157))*COS(RADIANS($D157)))^2+('Inmarsat-march7'!F157-(6371+$J157/1000)*COS(RADIANS($C157))*SIN(RADIANS($D157)))^2+('Inmarsat-march7'!G157-(6371+$J157/1000)*SIN(RADIANS($C157)))^2)</f>
        <v>36770.190348545751</v>
      </c>
      <c r="U157" s="3">
        <f t="shared" si="35"/>
        <v>-5.1571995072736172</v>
      </c>
    </row>
    <row r="158" spans="1:21" x14ac:dyDescent="0.25">
      <c r="A158" s="4">
        <v>41705.797222222223</v>
      </c>
      <c r="B158" s="7">
        <f t="shared" si="32"/>
        <v>2.6333333333604969</v>
      </c>
      <c r="C158" s="13">
        <f t="shared" si="29"/>
        <v>5.5436260910288953</v>
      </c>
      <c r="D158" s="13">
        <f t="shared" ref="D158" si="36">DEGREES(RADIANS(D157)+ ATAN2(COS(($M158-$M157)/6371)-SIN(RADIANS(C157))*SIN(RADIANS(C158)), SIN(RADIANS($E157))*SIN(($M158-$M157)/6371)*COS(RADIANS(C157))))</f>
        <v>93.66372485268343</v>
      </c>
      <c r="E158" s="3">
        <f>INDEX(Waypoints1!$A$3:$L$13,MATCH(Flight1!$M158,Waypoints1!$I$3:$I$13,1),7)</f>
        <v>225</v>
      </c>
      <c r="F158" s="3" t="str">
        <f>INDEX(Waypoints1!$A$3:$L$13,MATCH(Flight1!$M158,Waypoints1!$I$3:$I$13,1),8)</f>
        <v>SW</v>
      </c>
      <c r="H158" s="3">
        <f t="shared" si="25"/>
        <v>700</v>
      </c>
      <c r="I158" s="1">
        <f t="shared" si="26"/>
        <v>1918.197723438296</v>
      </c>
      <c r="J158" s="10">
        <f t="shared" si="31"/>
        <v>584.66666610399261</v>
      </c>
      <c r="M158" s="10">
        <f t="shared" si="33"/>
        <v>1948.8666666835779</v>
      </c>
      <c r="N158" s="3" t="s">
        <v>49</v>
      </c>
      <c r="S158" s="3">
        <f t="shared" si="34"/>
        <v>308.2184607437967</v>
      </c>
      <c r="T158" s="3">
        <f>SQRT(('Inmarsat-march7'!E158-(6371+$J158/1000)*COS(RADIANS($C158))*COS(RADIANS($D158)))^2+('Inmarsat-march7'!F158-(6371+$J158/1000)*COS(RADIANS($C158))*SIN(RADIANS($D158)))^2+('Inmarsat-march7'!G158-(6371+$J158/1000)*SIN(RADIANS($C158)))^2)</f>
        <v>36765.053374183277</v>
      </c>
      <c r="U158" s="3">
        <f t="shared" si="35"/>
        <v>-5.1369743624745752</v>
      </c>
    </row>
    <row r="159" spans="1:21" x14ac:dyDescent="0.25">
      <c r="A159" s="4">
        <v>41705.79791666667</v>
      </c>
      <c r="B159" s="7">
        <f t="shared" si="32"/>
        <v>2.6500000000814907</v>
      </c>
      <c r="C159" s="13">
        <f t="shared" ref="C159:C222" si="37">DEGREES(ASIN(SIN(RADIANS(C158))*COS(($M159-$M158)/6371) + COS(RADIANS(C158))*SIN(($M159-$M158)/6371)*COS(RADIANS($E158))))</f>
        <v>5.4694312027514869</v>
      </c>
      <c r="D159" s="13">
        <f t="shared" ref="D159:D222" si="38">DEGREES(RADIANS(D158)+ ATAN2(COS(($M159-$M158)/6371)-SIN(RADIANS(C158))*SIN(RADIANS(C159)), SIN(RADIANS($E158))*SIN(($M159-$M158)/6371)*COS(RADIANS(C158))))</f>
        <v>93.589195306971476</v>
      </c>
      <c r="E159" s="3">
        <f>INDEX(Waypoints1!$A$3:$L$13,MATCH(Flight1!$M159,Waypoints1!$I$3:$I$13,1),7)</f>
        <v>225</v>
      </c>
      <c r="F159" s="3" t="str">
        <f>INDEX(Waypoints1!$A$3:$L$13,MATCH(Flight1!$M159,Waypoints1!$I$3:$I$13,1),8)</f>
        <v>SW</v>
      </c>
      <c r="H159" s="3">
        <f t="shared" si="25"/>
        <v>700</v>
      </c>
      <c r="I159" s="1">
        <f t="shared" si="26"/>
        <v>1918.197723438296</v>
      </c>
      <c r="J159" s="10">
        <f t="shared" si="31"/>
        <v>584.66666610399261</v>
      </c>
      <c r="M159" s="10">
        <f t="shared" si="33"/>
        <v>1960.5333333882736</v>
      </c>
      <c r="N159" s="3"/>
      <c r="S159" s="3">
        <f t="shared" si="34"/>
        <v>307.00390786719981</v>
      </c>
      <c r="T159" s="3">
        <f>SQRT(('Inmarsat-march7'!E159-(6371+$J159/1000)*COS(RADIANS($C159))*COS(RADIANS($D159)))^2+('Inmarsat-march7'!F159-(6371+$J159/1000)*COS(RADIANS($C159))*SIN(RADIANS($D159)))^2+('Inmarsat-march7'!G159-(6371+$J159/1000)*SIN(RADIANS($C159)))^2)</f>
        <v>36759.936642368812</v>
      </c>
      <c r="U159" s="3">
        <f t="shared" si="35"/>
        <v>-5.1167318144653109</v>
      </c>
    </row>
    <row r="160" spans="1:21" x14ac:dyDescent="0.25">
      <c r="A160" s="4">
        <v>41705.798611111117</v>
      </c>
      <c r="B160" s="7">
        <f t="shared" si="32"/>
        <v>2.6666666668024845</v>
      </c>
      <c r="C160" s="13">
        <f t="shared" si="37"/>
        <v>5.3952363772368335</v>
      </c>
      <c r="D160" s="13">
        <f t="shared" si="38"/>
        <v>93.514674938686056</v>
      </c>
      <c r="E160" s="3">
        <f>INDEX(Waypoints1!$A$3:$L$13,MATCH(Flight1!$M160,Waypoints1!$I$3:$I$13,1),7)</f>
        <v>225</v>
      </c>
      <c r="F160" s="3" t="str">
        <f>INDEX(Waypoints1!$A$3:$L$13,MATCH(Flight1!$M160,Waypoints1!$I$3:$I$13,1),8)</f>
        <v>SW</v>
      </c>
      <c r="H160" s="3">
        <f t="shared" si="25"/>
        <v>700</v>
      </c>
      <c r="I160" s="1">
        <f t="shared" si="26"/>
        <v>1918.197723438296</v>
      </c>
      <c r="J160" s="10">
        <f t="shared" si="31"/>
        <v>584.66666610399261</v>
      </c>
      <c r="M160" s="10">
        <f t="shared" si="33"/>
        <v>1972.2000000929693</v>
      </c>
      <c r="S160" s="3">
        <f t="shared" si="34"/>
        <v>305.78833603625264</v>
      </c>
      <c r="T160" s="3">
        <f>SQRT(('Inmarsat-march7'!E160-(6371+$J160/1000)*COS(RADIANS($C160))*COS(RADIANS($D160)))^2+('Inmarsat-march7'!F160-(6371+$J160/1000)*COS(RADIANS($C160))*SIN(RADIANS($D160)))^2+('Inmarsat-march7'!G160-(6371+$J160/1000)*SIN(RADIANS($C160)))^2)</f>
        <v>36754.840170084928</v>
      </c>
      <c r="U160" s="3">
        <f t="shared" si="35"/>
        <v>-5.0964722838834859</v>
      </c>
    </row>
    <row r="161" spans="1:21" x14ac:dyDescent="0.25">
      <c r="A161" s="4">
        <v>41705.799305555556</v>
      </c>
      <c r="B161" s="7">
        <f t="shared" si="32"/>
        <v>2.6833333333488554</v>
      </c>
      <c r="C161" s="13">
        <f t="shared" si="37"/>
        <v>5.3210416152469477</v>
      </c>
      <c r="D161" s="13">
        <f t="shared" si="38"/>
        <v>93.440163621409042</v>
      </c>
      <c r="E161" s="3">
        <f>INDEX(Waypoints1!$A$3:$L$13,MATCH(Flight1!$M161,Waypoints1!$I$3:$I$13,1),7)</f>
        <v>166.5</v>
      </c>
      <c r="F161" s="3" t="str">
        <f>INDEX(Waypoints1!$A$3:$L$13,MATCH(Flight1!$M161,Waypoints1!$I$3:$I$13,1),8)</f>
        <v xml:space="preserve">S </v>
      </c>
      <c r="H161" s="3">
        <f t="shared" si="25"/>
        <v>700</v>
      </c>
      <c r="I161" s="1">
        <f t="shared" si="26"/>
        <v>1918.197723438296</v>
      </c>
      <c r="J161" s="10">
        <f t="shared" si="31"/>
        <v>584.66666610399261</v>
      </c>
      <c r="M161" s="10">
        <f t="shared" si="33"/>
        <v>1983.8666666754289</v>
      </c>
      <c r="N161" t="s">
        <v>38</v>
      </c>
      <c r="S161" s="3">
        <f t="shared" si="34"/>
        <v>304.57174768551465</v>
      </c>
      <c r="T161" s="3">
        <f>SQRT(('Inmarsat-march7'!E161-(6371+$J161/1000)*COS(RADIANS($C161))*COS(RADIANS($D161)))^2+('Inmarsat-march7'!F161-(6371+$J161/1000)*COS(RADIANS($C161))*SIN(RADIANS($D161)))^2+('Inmarsat-march7'!G161-(6371+$J161/1000)*SIN(RADIANS($C161)))^2)</f>
        <v>36749.763974326808</v>
      </c>
      <c r="U161" s="3">
        <f t="shared" si="35"/>
        <v>-5.0761957581198658</v>
      </c>
    </row>
    <row r="162" spans="1:21" x14ac:dyDescent="0.25">
      <c r="A162" s="4">
        <v>41705.800000000003</v>
      </c>
      <c r="B162" s="7">
        <f t="shared" si="32"/>
        <v>2.7000000000698492</v>
      </c>
      <c r="C162" s="13">
        <f t="shared" si="37"/>
        <v>5.2190192480230699</v>
      </c>
      <c r="D162" s="13">
        <f t="shared" si="38"/>
        <v>93.464758861003688</v>
      </c>
      <c r="E162" s="3">
        <f>INDEX(Waypoints1!$A$3:$L$13,MATCH(Flight1!$M162,Waypoints1!$I$3:$I$13,1),7)</f>
        <v>166.5</v>
      </c>
      <c r="F162" s="3" t="str">
        <f>INDEX(Waypoints1!$A$3:$L$13,MATCH(Flight1!$M162,Waypoints1!$I$3:$I$13,1),8)</f>
        <v xml:space="preserve">S </v>
      </c>
      <c r="H162" s="3">
        <f t="shared" si="25"/>
        <v>700</v>
      </c>
      <c r="I162" s="1">
        <f t="shared" si="26"/>
        <v>1918.197723438296</v>
      </c>
      <c r="J162" s="10">
        <f t="shared" si="31"/>
        <v>584.66666610399261</v>
      </c>
      <c r="M162" s="10">
        <f t="shared" si="33"/>
        <v>1995.5333333801245</v>
      </c>
      <c r="S162" s="3">
        <f t="shared" si="34"/>
        <v>-50.923628913342064</v>
      </c>
      <c r="T162" s="3">
        <f>SQRT(('Inmarsat-march7'!E162-(6371+$J162/1000)*COS(RADIANS($C162))*COS(RADIANS($D162)))^2+('Inmarsat-march7'!F162-(6371+$J162/1000)*COS(RADIANS($C162))*SIN(RADIANS($D162)))^2+('Inmarsat-march7'!G162-(6371+$J162/1000)*SIN(RADIANS($C162)))^2)</f>
        <v>36750.61270147813</v>
      </c>
      <c r="U162" s="3">
        <f t="shared" si="35"/>
        <v>0.84872715132223675</v>
      </c>
    </row>
    <row r="163" spans="1:21" x14ac:dyDescent="0.25">
      <c r="A163" s="4">
        <v>41705.802083333336</v>
      </c>
      <c r="B163" s="7">
        <f t="shared" si="32"/>
        <v>2.7500000000582077</v>
      </c>
      <c r="C163" s="13">
        <f t="shared" si="37"/>
        <v>4.9129493827692619</v>
      </c>
      <c r="D163" s="13">
        <f t="shared" si="38"/>
        <v>93.538509334270827</v>
      </c>
      <c r="E163" s="3">
        <f>INDEX(Waypoints1!$A$3:$L$13,MATCH(Flight1!$M163,Waypoints1!$I$3:$I$13,1),7)</f>
        <v>166.5</v>
      </c>
      <c r="F163" s="3" t="str">
        <f>INDEX(Waypoints1!$A$3:$L$13,MATCH(Flight1!$M163,Waypoints1!$I$3:$I$13,1),8)</f>
        <v xml:space="preserve">S </v>
      </c>
      <c r="H163" s="3">
        <f t="shared" si="25"/>
        <v>700</v>
      </c>
      <c r="I163" s="1">
        <f t="shared" si="26"/>
        <v>7659.6675383744714</v>
      </c>
      <c r="J163" s="10">
        <f t="shared" si="31"/>
        <v>2334.666665696539</v>
      </c>
      <c r="L163" s="10">
        <v>35</v>
      </c>
      <c r="M163" s="10">
        <f t="shared" si="33"/>
        <v>2030.5333333719755</v>
      </c>
      <c r="N163" t="s">
        <v>92</v>
      </c>
      <c r="S163" s="3">
        <f t="shared" si="34"/>
        <v>-24.515521143508497</v>
      </c>
      <c r="T163" s="3">
        <f>SQRT(('Inmarsat-march7'!E163-(6371+$J163/1000)*COS(RADIANS($C163))*COS(RADIANS($D163)))^2+('Inmarsat-march7'!F163-(6371+$J163/1000)*COS(RADIANS($C163))*SIN(RADIANS($D163)))^2+('Inmarsat-march7'!G163-(6371+$J163/1000)*SIN(RADIANS($C163)))^2)</f>
        <v>36751.838477535021</v>
      </c>
      <c r="U163" s="3">
        <f t="shared" si="35"/>
        <v>1.2257760568900267</v>
      </c>
    </row>
    <row r="164" spans="1:21" x14ac:dyDescent="0.25">
      <c r="A164" s="4">
        <v>41705.805555555555</v>
      </c>
      <c r="B164" s="7">
        <f t="shared" si="32"/>
        <v>2.8333333333139308</v>
      </c>
      <c r="C164" s="13">
        <f t="shared" si="37"/>
        <v>4.4028291169281744</v>
      </c>
      <c r="D164" s="13">
        <f t="shared" si="38"/>
        <v>93.661336619432561</v>
      </c>
      <c r="E164" s="3">
        <f>INDEX(Waypoints1!$A$3:$L$13,MATCH(Flight1!$M164,Waypoints1!$I$3:$I$13,1),7)</f>
        <v>166.5</v>
      </c>
      <c r="F164" s="3" t="str">
        <f>INDEX(Waypoints1!$A$3:$L$13,MATCH(Flight1!$M164,Waypoints1!$I$3:$I$13,1),8)</f>
        <v xml:space="preserve">S </v>
      </c>
      <c r="H164" s="3">
        <f t="shared" ref="H164:H168" si="39">H163</f>
        <v>700</v>
      </c>
      <c r="I164" s="1">
        <f t="shared" ref="I164:I227" si="40">J164/0.3048</f>
        <v>13127.734024970476</v>
      </c>
      <c r="J164" s="10">
        <f t="shared" si="31"/>
        <v>4001.3333308110014</v>
      </c>
      <c r="L164" s="10">
        <v>20</v>
      </c>
      <c r="M164" s="10">
        <f t="shared" si="33"/>
        <v>2088.8666666509816</v>
      </c>
      <c r="N164" s="3"/>
      <c r="S164" s="3">
        <f t="shared" si="34"/>
        <v>-42.190593437410975</v>
      </c>
      <c r="T164" s="3">
        <f>SQRT(('Inmarsat-march7'!E164-(6371+$J164/1000)*COS(RADIANS($C164))*COS(RADIANS($D164)))^2+('Inmarsat-march7'!F164-(6371+$J164/1000)*COS(RADIANS($C164))*SIN(RADIANS($D164)))^2+('Inmarsat-march7'!G164-(6371+$J164/1000)*SIN(RADIANS($C164)))^2)</f>
        <v>36755.354360318197</v>
      </c>
      <c r="U164" s="3">
        <f t="shared" si="35"/>
        <v>3.5158827831764938</v>
      </c>
    </row>
    <row r="165" spans="1:21" x14ac:dyDescent="0.25">
      <c r="A165" s="4">
        <v>41705.809027777803</v>
      </c>
      <c r="B165" s="7">
        <f t="shared" si="32"/>
        <v>2.9166666672681458</v>
      </c>
      <c r="C165" s="13">
        <f t="shared" si="37"/>
        <v>3.8927100181990828</v>
      </c>
      <c r="D165" s="13">
        <f t="shared" si="38"/>
        <v>93.784084626518933</v>
      </c>
      <c r="E165" s="3">
        <f>INDEX(Waypoints1!$A$3:$L$13,MATCH(Flight1!$M165,Waypoints1!$I$3:$I$13,1),7)</f>
        <v>166.5</v>
      </c>
      <c r="F165" s="3" t="str">
        <f>INDEX(Waypoints1!$A$3:$L$13,MATCH(Flight1!$M165,Waypoints1!$I$3:$I$13,1),8)</f>
        <v xml:space="preserve">S </v>
      </c>
      <c r="H165" s="3">
        <f t="shared" si="39"/>
        <v>700</v>
      </c>
      <c r="I165" s="1">
        <f t="shared" si="40"/>
        <v>13127.734024970476</v>
      </c>
      <c r="J165" s="10">
        <f t="shared" si="31"/>
        <v>4001.3333308110014</v>
      </c>
      <c r="M165" s="10">
        <f t="shared" si="33"/>
        <v>2147.2000004189322</v>
      </c>
      <c r="N165" s="3"/>
      <c r="S165" s="3">
        <f t="shared" si="34"/>
        <v>-65.257867789564941</v>
      </c>
      <c r="T165" s="3">
        <f>SQRT(('Inmarsat-march7'!E165-(6371+$J165/1000)*COS(RADIANS($C165))*COS(RADIANS($D165)))^2+('Inmarsat-march7'!F165-(6371+$J165/1000)*COS(RADIANS($C165))*SIN(RADIANS($D165)))^2+('Inmarsat-march7'!G165-(6371+$J165/1000)*SIN(RADIANS($C165)))^2)</f>
        <v>36760.792516007845</v>
      </c>
      <c r="U165" s="3">
        <f t="shared" si="35"/>
        <v>5.4381556896478287</v>
      </c>
    </row>
    <row r="166" spans="1:21" x14ac:dyDescent="0.25">
      <c r="A166" s="4">
        <v>41705.8125</v>
      </c>
      <c r="B166" s="7">
        <f t="shared" si="32"/>
        <v>3</v>
      </c>
      <c r="C166" s="13">
        <f t="shared" si="37"/>
        <v>3.3825920969193817</v>
      </c>
      <c r="D166" s="13">
        <f t="shared" si="38"/>
        <v>93.906763173287018</v>
      </c>
      <c r="E166" s="3">
        <f>INDEX(Waypoints1!$A$3:$L$13,MATCH(Flight1!$M166,Waypoints1!$I$3:$I$13,1),7)</f>
        <v>166.5</v>
      </c>
      <c r="F166" s="3" t="str">
        <f>INDEX(Waypoints1!$A$3:$L$13,MATCH(Flight1!$M166,Waypoints1!$I$3:$I$13,1),8)</f>
        <v xml:space="preserve">S </v>
      </c>
      <c r="H166" s="3">
        <f t="shared" si="39"/>
        <v>700</v>
      </c>
      <c r="I166" s="1">
        <f t="shared" si="40"/>
        <v>13127.734024970476</v>
      </c>
      <c r="J166" s="10">
        <f t="shared" si="31"/>
        <v>4001.3333308110014</v>
      </c>
      <c r="M166" s="10">
        <f t="shared" si="33"/>
        <v>2205.5333333312301</v>
      </c>
      <c r="S166" s="3">
        <f t="shared" si="34"/>
        <v>-71.698404704663105</v>
      </c>
      <c r="T166" s="3">
        <f>SQRT(('Inmarsat-march7'!E166-(6371+$J166/1000)*COS(RADIANS($C166))*COS(RADIANS($D166)))^2+('Inmarsat-march7'!F166-(6371+$J166/1000)*COS(RADIANS($C166))*SIN(RADIANS($D166)))^2+('Inmarsat-march7'!G166-(6371+$J166/1000)*SIN(RADIANS($C166)))^2)</f>
        <v>36766.767383023442</v>
      </c>
      <c r="U166" s="3">
        <f t="shared" si="35"/>
        <v>5.9748670155968284</v>
      </c>
    </row>
    <row r="167" spans="1:21" x14ac:dyDescent="0.25">
      <c r="A167" s="4">
        <v>41705.815972222197</v>
      </c>
      <c r="B167" s="7">
        <f t="shared" si="32"/>
        <v>3.0833333327318542</v>
      </c>
      <c r="C167" s="13">
        <f t="shared" si="37"/>
        <v>2.8724753443729014</v>
      </c>
      <c r="D167" s="13">
        <f t="shared" si="38"/>
        <v>94.029382054388734</v>
      </c>
      <c r="E167" s="3">
        <f>INDEX(Waypoints1!$A$3:$L$13,MATCH(Flight1!$M167,Waypoints1!$I$3:$I$13,1),7)</f>
        <v>166.5</v>
      </c>
      <c r="F167" s="3" t="str">
        <f>INDEX(Waypoints1!$A$3:$L$13,MATCH(Flight1!$M167,Waypoints1!$I$3:$I$13,1),8)</f>
        <v xml:space="preserve">S </v>
      </c>
      <c r="H167" s="3">
        <f t="shared" si="39"/>
        <v>700</v>
      </c>
      <c r="I167" s="1">
        <f t="shared" si="40"/>
        <v>13127.734024970476</v>
      </c>
      <c r="J167" s="10">
        <f t="shared" si="31"/>
        <v>4001.3333308110014</v>
      </c>
      <c r="M167" s="10">
        <f t="shared" si="33"/>
        <v>2263.866666243528</v>
      </c>
      <c r="S167" s="3">
        <f t="shared" si="34"/>
        <v>-77.976030275518298</v>
      </c>
      <c r="T167" s="3">
        <f>SQRT(('Inmarsat-march7'!E167-(6371+$J167/1000)*COS(RADIANS($C167))*COS(RADIANS($D167)))^2+('Inmarsat-march7'!F167-(6371+$J167/1000)*COS(RADIANS($C167))*SIN(RADIANS($D167)))^2+('Inmarsat-march7'!G167-(6371+$J167/1000)*SIN(RADIANS($C167)))^2)</f>
        <v>36773.265385499501</v>
      </c>
      <c r="U167" s="3">
        <f t="shared" si="35"/>
        <v>6.4980024760589004</v>
      </c>
    </row>
    <row r="168" spans="1:21" x14ac:dyDescent="0.25">
      <c r="A168" s="4">
        <v>41705.819444444402</v>
      </c>
      <c r="B168" s="7">
        <f t="shared" si="32"/>
        <v>3.1666666656383313</v>
      </c>
      <c r="C168" s="13">
        <f t="shared" si="37"/>
        <v>2.3623597584442431</v>
      </c>
      <c r="D168" s="13">
        <f t="shared" si="38"/>
        <v>94.151951039130012</v>
      </c>
      <c r="E168" s="3">
        <f>INDEX(Waypoints1!$A$3:$L$13,MATCH(Flight1!$M168,Waypoints1!$I$3:$I$13,1),7)</f>
        <v>166.5</v>
      </c>
      <c r="F168" s="3" t="str">
        <f>INDEX(Waypoints1!$A$3:$L$13,MATCH(Flight1!$M168,Waypoints1!$I$3:$I$13,1),8)</f>
        <v xml:space="preserve">S </v>
      </c>
      <c r="H168" s="3">
        <f t="shared" si="39"/>
        <v>700</v>
      </c>
      <c r="I168" s="1">
        <f t="shared" si="40"/>
        <v>13127.734024970476</v>
      </c>
      <c r="J168" s="10">
        <f t="shared" si="31"/>
        <v>4001.3333308110014</v>
      </c>
      <c r="M168" s="10">
        <f t="shared" si="33"/>
        <v>2322.199999278062</v>
      </c>
      <c r="N168" t="s">
        <v>124</v>
      </c>
      <c r="O168" s="6">
        <v>110</v>
      </c>
      <c r="S168" s="3">
        <f t="shared" si="34"/>
        <v>-84.454250515349798</v>
      </c>
      <c r="T168" s="3">
        <f>SQRT(('Inmarsat-march7'!E168-(6371+$J168/1000)*COS(RADIANS($C168))*COS(RADIANS($D168)))^2+('Inmarsat-march7'!F168-(6371+$J168/1000)*COS(RADIANS($C168))*SIN(RADIANS($D168)))^2+('Inmarsat-march7'!G168-(6371+$J168/1000)*SIN(RADIANS($C168)))^2)</f>
        <v>36780.303239673063</v>
      </c>
      <c r="U168" s="3">
        <f t="shared" si="35"/>
        <v>7.0378541735626641</v>
      </c>
    </row>
    <row r="169" spans="1:21" x14ac:dyDescent="0.25">
      <c r="A169" s="4">
        <v>41705.822916666599</v>
      </c>
      <c r="B169" s="7">
        <f t="shared" si="32"/>
        <v>3.2499999983701855</v>
      </c>
      <c r="C169" s="13">
        <f t="shared" si="37"/>
        <v>1.8522453404111525</v>
      </c>
      <c r="D169" s="13">
        <f t="shared" si="38"/>
        <v>94.274479876151929</v>
      </c>
      <c r="E169" s="3">
        <f>INDEX(Waypoints1!$A$3:$L$13,MATCH(Flight1!$M169,Waypoints1!$I$3:$I$13,1),7)</f>
        <v>166.5</v>
      </c>
      <c r="F169" s="3" t="str">
        <f>INDEX(Waypoints1!$A$3:$L$13,MATCH(Flight1!$M169,Waypoints1!$I$3:$I$13,1),8)</f>
        <v xml:space="preserve">S </v>
      </c>
      <c r="H169" s="3">
        <f t="shared" ref="H169:H222" si="41">H168</f>
        <v>700</v>
      </c>
      <c r="I169" s="1">
        <f t="shared" si="40"/>
        <v>13127.734024970476</v>
      </c>
      <c r="J169" s="10">
        <f t="shared" si="31"/>
        <v>4001.3333308110014</v>
      </c>
      <c r="M169" s="10">
        <f t="shared" si="33"/>
        <v>2380.5333321903599</v>
      </c>
      <c r="S169" s="3">
        <f t="shared" si="34"/>
        <v>-90.751300251644636</v>
      </c>
      <c r="T169" s="3">
        <f>SQRT(('Inmarsat-march7'!E169-(6371+$J169/1000)*COS(RADIANS($C169))*COS(RADIANS($D169)))^2+('Inmarsat-march7'!F169-(6371+$J169/1000)*COS(RADIANS($C169))*SIN(RADIANS($D169)))^2+('Inmarsat-march7'!G169-(6371+$J169/1000)*SIN(RADIANS($C169)))^2)</f>
        <v>36787.865847972782</v>
      </c>
      <c r="U169" s="3">
        <f t="shared" si="35"/>
        <v>7.5626082997187041</v>
      </c>
    </row>
    <row r="170" spans="1:21" x14ac:dyDescent="0.25">
      <c r="A170" s="4">
        <v>41705.826388888898</v>
      </c>
      <c r="B170" s="7">
        <f t="shared" si="32"/>
        <v>3.3333333335467614</v>
      </c>
      <c r="C170" s="13">
        <f t="shared" si="37"/>
        <v>1.342132073565161</v>
      </c>
      <c r="D170" s="13">
        <f t="shared" si="38"/>
        <v>94.396978302452595</v>
      </c>
      <c r="E170" s="3">
        <f>INDEX(Waypoints1!$A$3:$L$13,MATCH(Flight1!$M170,Waypoints1!$I$3:$I$13,1),7)</f>
        <v>166.5</v>
      </c>
      <c r="F170" s="3" t="str">
        <f>INDEX(Waypoints1!$A$3:$L$13,MATCH(Flight1!$M170,Waypoints1!$I$3:$I$13,1),8)</f>
        <v xml:space="preserve">S </v>
      </c>
      <c r="H170" s="3">
        <f t="shared" si="41"/>
        <v>700</v>
      </c>
      <c r="I170" s="1">
        <f t="shared" si="40"/>
        <v>13127.734024970476</v>
      </c>
      <c r="J170" s="10">
        <f t="shared" si="31"/>
        <v>4001.3333308110014</v>
      </c>
      <c r="M170" s="10">
        <f t="shared" si="33"/>
        <v>2438.8666668139631</v>
      </c>
      <c r="S170" s="3">
        <f t="shared" si="34"/>
        <v>-97.037990984365081</v>
      </c>
      <c r="T170" s="3">
        <f>SQRT(('Inmarsat-march7'!E170-(6371+$J170/1000)*COS(RADIANS($C170))*COS(RADIANS($D170)))^2+('Inmarsat-march7'!F170-(6371+$J170/1000)*COS(RADIANS($C170))*SIN(RADIANS($D170)))^2+('Inmarsat-march7'!G170-(6371+$J170/1000)*SIN(RADIANS($C170)))^2)</f>
        <v>36795.952347400344</v>
      </c>
      <c r="U170" s="3">
        <f t="shared" si="35"/>
        <v>8.0864994275616482</v>
      </c>
    </row>
    <row r="171" spans="1:21" x14ac:dyDescent="0.25">
      <c r="A171" s="4">
        <v>41705.829861111102</v>
      </c>
      <c r="B171" s="7">
        <f t="shared" si="32"/>
        <v>3.4166666664532386</v>
      </c>
      <c r="C171" s="13">
        <f t="shared" si="37"/>
        <v>0.83201998627853824</v>
      </c>
      <c r="D171" s="13">
        <f t="shared" si="38"/>
        <v>94.519456032117489</v>
      </c>
      <c r="E171" s="3">
        <f>INDEX(Waypoints1!$A$3:$L$13,MATCH(Flight1!$M171,Waypoints1!$I$3:$I$13,1),7)</f>
        <v>166.5</v>
      </c>
      <c r="F171" s="3" t="str">
        <f>INDEX(Waypoints1!$A$3:$L$13,MATCH(Flight1!$M171,Waypoints1!$I$3:$I$13,1),8)</f>
        <v xml:space="preserve">S </v>
      </c>
      <c r="H171" s="3">
        <f t="shared" si="41"/>
        <v>700</v>
      </c>
      <c r="I171" s="1">
        <f t="shared" si="40"/>
        <v>13127.734024970476</v>
      </c>
      <c r="J171" s="10">
        <f t="shared" si="31"/>
        <v>4001.3333308110014</v>
      </c>
      <c r="M171" s="10">
        <f t="shared" si="33"/>
        <v>2497.1999998484971</v>
      </c>
      <c r="S171" s="3">
        <f t="shared" si="34"/>
        <v>-103.15307881278399</v>
      </c>
      <c r="T171" s="3">
        <f>SQRT(('Inmarsat-march7'!E171-(6371+$J171/1000)*COS(RADIANS($C171))*COS(RADIANS($D171)))^2+('Inmarsat-march7'!F171-(6371+$J171/1000)*COS(RADIANS($C171))*SIN(RADIANS($D171)))^2+('Inmarsat-march7'!G171-(6371+$J171/1000)*SIN(RADIANS($C171)))^2)</f>
        <v>36804.548437257377</v>
      </c>
      <c r="U171" s="3">
        <f t="shared" si="35"/>
        <v>8.5960898570338031</v>
      </c>
    </row>
    <row r="172" spans="1:21" x14ac:dyDescent="0.25">
      <c r="A172" s="4">
        <v>41705.833333333299</v>
      </c>
      <c r="B172" s="7">
        <f t="shared" si="32"/>
        <v>3.4999999991850927</v>
      </c>
      <c r="C172" s="13">
        <f t="shared" si="37"/>
        <v>0.32190906541993303</v>
      </c>
      <c r="D172" s="13">
        <f t="shared" si="38"/>
        <v>94.641922780969608</v>
      </c>
      <c r="E172" s="3">
        <f>INDEX(Waypoints1!$A$3:$L$13,MATCH(Flight1!$M172,Waypoints1!$I$3:$I$13,1),7)</f>
        <v>166.5</v>
      </c>
      <c r="F172" s="3" t="str">
        <f>INDEX(Waypoints1!$A$3:$L$13,MATCH(Flight1!$M172,Waypoints1!$I$3:$I$13,1),8)</f>
        <v xml:space="preserve">S </v>
      </c>
      <c r="H172" s="3">
        <f t="shared" si="41"/>
        <v>700</v>
      </c>
      <c r="I172" s="1">
        <f t="shared" si="40"/>
        <v>13127.734024970476</v>
      </c>
      <c r="J172" s="10">
        <f t="shared" si="31"/>
        <v>4001.3333308110014</v>
      </c>
      <c r="M172" s="10">
        <f t="shared" si="33"/>
        <v>2555.533332760795</v>
      </c>
      <c r="S172" s="3">
        <f t="shared" si="34"/>
        <v>-109.33651734639589</v>
      </c>
      <c r="T172" s="3">
        <f>SQRT(('Inmarsat-march7'!E172-(6371+$J172/1000)*COS(RADIANS($C172))*COS(RADIANS($D172)))^2+('Inmarsat-march7'!F172-(6371+$J172/1000)*COS(RADIANS($C172))*SIN(RADIANS($D172)))^2+('Inmarsat-march7'!G172-(6371+$J172/1000)*SIN(RADIANS($C172)))^2)</f>
        <v>36813.659813637147</v>
      </c>
      <c r="U172" s="3">
        <f t="shared" si="35"/>
        <v>9.1113763797693537</v>
      </c>
    </row>
    <row r="173" spans="1:21" x14ac:dyDescent="0.25">
      <c r="A173" s="4">
        <v>41705.836805555497</v>
      </c>
      <c r="B173" s="7">
        <f t="shared" si="32"/>
        <v>3.5833333319169469</v>
      </c>
      <c r="C173" s="13">
        <f t="shared" si="37"/>
        <v>-0.18820069019883504</v>
      </c>
      <c r="D173" s="13">
        <f t="shared" si="38"/>
        <v>94.764388257588777</v>
      </c>
      <c r="E173" s="3">
        <f>INDEX(Waypoints1!$A$3:$L$13,MATCH(Flight1!$M173,Waypoints1!$I$3:$I$13,1),7)</f>
        <v>166.5</v>
      </c>
      <c r="F173" s="3" t="str">
        <f>INDEX(Waypoints1!$A$3:$L$13,MATCH(Flight1!$M173,Waypoints1!$I$3:$I$13,1),8)</f>
        <v xml:space="preserve">S </v>
      </c>
      <c r="H173" s="3">
        <f t="shared" si="41"/>
        <v>700</v>
      </c>
      <c r="I173" s="1">
        <f t="shared" si="40"/>
        <v>13127.734024970476</v>
      </c>
      <c r="J173" s="10">
        <f t="shared" si="31"/>
        <v>4001.3333308110014</v>
      </c>
      <c r="M173" s="10">
        <f t="shared" si="33"/>
        <v>2613.8666656730929</v>
      </c>
      <c r="S173" s="3">
        <f t="shared" si="34"/>
        <v>-115.42765015349308</v>
      </c>
      <c r="T173" s="3">
        <f>SQRT(('Inmarsat-march7'!E173-(6371+$J173/1000)*COS(RADIANS($C173))*COS(RADIANS($D173)))^2+('Inmarsat-march7'!F173-(6371+$J173/1000)*COS(RADIANS($C173))*SIN(RADIANS($D173)))^2+('Inmarsat-march7'!G173-(6371+$J173/1000)*SIN(RADIANS($C173)))^2)</f>
        <v>36823.278784413844</v>
      </c>
      <c r="U173" s="3">
        <f t="shared" si="35"/>
        <v>9.6189707766970969</v>
      </c>
    </row>
    <row r="174" spans="1:21" x14ac:dyDescent="0.25">
      <c r="A174" s="4">
        <v>41705.840277777701</v>
      </c>
      <c r="B174" s="7">
        <f t="shared" si="32"/>
        <v>3.6666666648234241</v>
      </c>
      <c r="C174" s="13">
        <f t="shared" si="37"/>
        <v>-0.69830928158118866</v>
      </c>
      <c r="D174" s="13">
        <f t="shared" si="38"/>
        <v>94.886862169984028</v>
      </c>
      <c r="E174" s="3">
        <f>INDEX(Waypoints1!$A$3:$L$13,MATCH(Flight1!$M174,Waypoints1!$I$3:$I$13,1),7)</f>
        <v>166.5</v>
      </c>
      <c r="F174" s="3" t="str">
        <f>INDEX(Waypoints1!$A$3:$L$13,MATCH(Flight1!$M174,Waypoints1!$I$3:$I$13,1),8)</f>
        <v xml:space="preserve">S </v>
      </c>
      <c r="H174" s="3">
        <f t="shared" si="41"/>
        <v>700</v>
      </c>
      <c r="I174" s="1">
        <f t="shared" si="40"/>
        <v>13127.734024970476</v>
      </c>
      <c r="J174" s="10">
        <f t="shared" si="31"/>
        <v>4001.3333308110014</v>
      </c>
      <c r="M174" s="10">
        <f t="shared" si="33"/>
        <v>2672.1999987076269</v>
      </c>
      <c r="N174" s="3" t="s">
        <v>116</v>
      </c>
      <c r="S174" s="3">
        <f t="shared" si="34"/>
        <v>-121.46573770895978</v>
      </c>
      <c r="T174" s="3">
        <f>SQRT(('Inmarsat-march7'!E174-(6371+$J174/1000)*COS(RADIANS($C174))*COS(RADIANS($D174)))^2+('Inmarsat-march7'!F174-(6371+$J174/1000)*COS(RADIANS($C174))*SIN(RADIANS($D174)))^2+('Inmarsat-march7'!G174-(6371+$J174/1000)*SIN(RADIANS($C174)))^2)</f>
        <v>36833.400929171075</v>
      </c>
      <c r="U174" s="3">
        <f t="shared" si="35"/>
        <v>10.122144757231581</v>
      </c>
    </row>
    <row r="175" spans="1:21" x14ac:dyDescent="0.25">
      <c r="A175" s="4">
        <v>41705.84375</v>
      </c>
      <c r="B175" s="7">
        <f t="shared" si="32"/>
        <v>3.75</v>
      </c>
      <c r="C175" s="13">
        <f t="shared" si="37"/>
        <v>-1.2084167213037933</v>
      </c>
      <c r="D175" s="13">
        <f t="shared" si="38"/>
        <v>95.009354232265792</v>
      </c>
      <c r="E175" s="3">
        <f>INDEX(Waypoints1!$A$3:$L$13,MATCH(Flight1!$M175,Waypoints1!$I$3:$I$13,1),7)</f>
        <v>166.5</v>
      </c>
      <c r="F175" s="3" t="str">
        <f>INDEX(Waypoints1!$A$3:$L$13,MATCH(Flight1!$M175,Waypoints1!$I$3:$I$13,1),8)</f>
        <v xml:space="preserve">S </v>
      </c>
      <c r="H175" s="3">
        <f t="shared" si="41"/>
        <v>700</v>
      </c>
      <c r="I175" s="1">
        <f t="shared" si="40"/>
        <v>13127.734024970476</v>
      </c>
      <c r="J175" s="10">
        <f t="shared" si="31"/>
        <v>4001.3333308110014</v>
      </c>
      <c r="M175" s="10">
        <f t="shared" si="33"/>
        <v>2730.5333333312301</v>
      </c>
      <c r="S175" s="3">
        <f t="shared" si="34"/>
        <v>-127.28372390048374</v>
      </c>
      <c r="T175" s="3">
        <f>SQRT(('Inmarsat-march7'!E175-(6371+$J175/1000)*COS(RADIANS($C175))*COS(RADIANS($D175)))^2+('Inmarsat-march7'!F175-(6371+$J175/1000)*COS(RADIANS($C175))*SIN(RADIANS($D175)))^2+('Inmarsat-march7'!G175-(6371+$J175/1000)*SIN(RADIANS($C175)))^2)</f>
        <v>36844.007906397397</v>
      </c>
      <c r="U175" s="3">
        <f t="shared" si="35"/>
        <v>10.60697722632176</v>
      </c>
    </row>
    <row r="176" spans="1:21" x14ac:dyDescent="0.25">
      <c r="A176" s="4">
        <v>41705.847222222197</v>
      </c>
      <c r="B176" s="7">
        <f t="shared" si="32"/>
        <v>3.8333333327318542</v>
      </c>
      <c r="C176" s="13">
        <f t="shared" si="37"/>
        <v>-1.7185229800707627</v>
      </c>
      <c r="D176" s="13">
        <f t="shared" si="38"/>
        <v>95.131874155661507</v>
      </c>
      <c r="E176" s="3">
        <f>INDEX(Waypoints1!$A$3:$L$13,MATCH(Flight1!$M176,Waypoints1!$I$3:$I$13,1),7)</f>
        <v>166.5</v>
      </c>
      <c r="F176" s="3" t="str">
        <f>INDEX(Waypoints1!$A$3:$L$13,MATCH(Flight1!$M176,Waypoints1!$I$3:$I$13,1),8)</f>
        <v xml:space="preserve">S </v>
      </c>
      <c r="H176" s="3">
        <f t="shared" si="41"/>
        <v>700</v>
      </c>
      <c r="I176" s="1">
        <f t="shared" si="40"/>
        <v>13127.734024970476</v>
      </c>
      <c r="J176" s="10">
        <f t="shared" si="31"/>
        <v>4001.3333308110014</v>
      </c>
      <c r="M176" s="10">
        <f t="shared" si="33"/>
        <v>2788.866666243528</v>
      </c>
      <c r="S176" s="3">
        <f t="shared" si="34"/>
        <v>-133.54776260573547</v>
      </c>
      <c r="T176" s="3">
        <f>SQRT(('Inmarsat-march7'!E176-(6371+$J176/1000)*COS(RADIANS($C176))*COS(RADIANS($D176)))^2+('Inmarsat-march7'!F176-(6371+$J176/1000)*COS(RADIANS($C176))*SIN(RADIANS($D176)))^2+('Inmarsat-march7'!G176-(6371+$J176/1000)*SIN(RADIANS($C176)))^2)</f>
        <v>36855.136886534216</v>
      </c>
      <c r="U176" s="3">
        <f t="shared" si="35"/>
        <v>11.128980136818427</v>
      </c>
    </row>
    <row r="177" spans="1:21" x14ac:dyDescent="0.25">
      <c r="A177" s="4">
        <v>41705.850694444402</v>
      </c>
      <c r="B177" s="7">
        <f t="shared" si="32"/>
        <v>3.9166666656383313</v>
      </c>
      <c r="C177" s="13">
        <f t="shared" si="37"/>
        <v>-2.2286280732953858</v>
      </c>
      <c r="D177" s="13">
        <f t="shared" si="38"/>
        <v>95.254431673165939</v>
      </c>
      <c r="E177" s="3">
        <f>INDEX(Waypoints1!$A$3:$L$13,MATCH(Flight1!$M177,Waypoints1!$I$3:$I$13,1),7)</f>
        <v>166.25</v>
      </c>
      <c r="F177" s="3" t="str">
        <f>INDEX(Waypoints1!$A$3:$L$13,MATCH(Flight1!$M177,Waypoints1!$I$3:$I$13,1),8)</f>
        <v xml:space="preserve">S </v>
      </c>
      <c r="H177" s="3">
        <f t="shared" si="41"/>
        <v>700</v>
      </c>
      <c r="I177" s="1">
        <f t="shared" si="40"/>
        <v>13127.734024970476</v>
      </c>
      <c r="J177" s="10">
        <f t="shared" si="31"/>
        <v>4001.3333308110014</v>
      </c>
      <c r="M177" s="10">
        <f t="shared" si="33"/>
        <v>2847.199999278062</v>
      </c>
      <c r="S177" s="3">
        <f t="shared" si="34"/>
        <v>-139.25797329398929</v>
      </c>
      <c r="T177" s="3">
        <f>SQRT(('Inmarsat-march7'!E177-(6371+$J177/1000)*COS(RADIANS($C177))*COS(RADIANS($D177)))^2+('Inmarsat-march7'!F177-(6371+$J177/1000)*COS(RADIANS($C177))*SIN(RADIANS($D177)))^2+('Inmarsat-march7'!G177-(6371+$J177/1000)*SIN(RADIANS($C177)))^2)</f>
        <v>36866.741717582605</v>
      </c>
      <c r="U177" s="3">
        <f t="shared" si="35"/>
        <v>11.604831048389315</v>
      </c>
    </row>
    <row r="178" spans="1:21" x14ac:dyDescent="0.25">
      <c r="A178" s="4">
        <v>41705.854166666599</v>
      </c>
      <c r="B178" s="7">
        <f t="shared" si="32"/>
        <v>3.9999999983701855</v>
      </c>
      <c r="C178" s="13">
        <f t="shared" si="37"/>
        <v>-2.7381925826190319</v>
      </c>
      <c r="D178" s="13">
        <f t="shared" si="38"/>
        <v>95.379263589289152</v>
      </c>
      <c r="E178" s="3">
        <f>INDEX(Waypoints1!$A$3:$L$13,MATCH(Flight1!$M178,Waypoints1!$I$3:$I$13,1),7)</f>
        <v>166.25</v>
      </c>
      <c r="F178" s="3" t="str">
        <f>INDEX(Waypoints1!$A$3:$L$13,MATCH(Flight1!$M178,Waypoints1!$I$3:$I$13,1),8)</f>
        <v xml:space="preserve">S </v>
      </c>
      <c r="H178" s="3">
        <f t="shared" si="41"/>
        <v>700</v>
      </c>
      <c r="I178" s="1">
        <f t="shared" si="40"/>
        <v>13127.734024970476</v>
      </c>
      <c r="J178" s="10">
        <f t="shared" si="31"/>
        <v>4001.3333308110014</v>
      </c>
      <c r="M178" s="10">
        <f t="shared" si="33"/>
        <v>2905.5333321903599</v>
      </c>
      <c r="S178" s="3">
        <f t="shared" si="34"/>
        <v>-146.76629988767795</v>
      </c>
      <c r="T178" s="3">
        <f>SQRT(('Inmarsat-march7'!E178-(6371+$J178/1000)*COS(RADIANS($C178))*COS(RADIANS($D178)))^2+('Inmarsat-march7'!F178-(6371+$J178/1000)*COS(RADIANS($C178))*SIN(RADIANS($D178)))^2+('Inmarsat-march7'!G178-(6371+$J178/1000)*SIN(RADIANS($C178)))^2)</f>
        <v>36878.972242484968</v>
      </c>
      <c r="U178" s="3">
        <f t="shared" si="35"/>
        <v>12.230524902362959</v>
      </c>
    </row>
    <row r="179" spans="1:21" x14ac:dyDescent="0.25">
      <c r="A179" s="4">
        <v>41705.857638888803</v>
      </c>
      <c r="B179" s="7">
        <f t="shared" si="32"/>
        <v>4.0833333312766626</v>
      </c>
      <c r="C179" s="13">
        <f t="shared" si="37"/>
        <v>-3.2477558830498192</v>
      </c>
      <c r="D179" s="13">
        <f t="shared" si="38"/>
        <v>95.504153566245179</v>
      </c>
      <c r="E179" s="3">
        <f>INDEX(Waypoints1!$A$3:$L$13,MATCH(Flight1!$M179,Waypoints1!$I$3:$I$13,1),7)</f>
        <v>166.25</v>
      </c>
      <c r="F179" s="3" t="str">
        <f>INDEX(Waypoints1!$A$3:$L$13,MATCH(Flight1!$M179,Waypoints1!$I$3:$I$13,1),8)</f>
        <v xml:space="preserve">S </v>
      </c>
      <c r="H179" s="3">
        <f t="shared" si="41"/>
        <v>700</v>
      </c>
      <c r="I179" s="1">
        <f t="shared" si="40"/>
        <v>13127.734024970476</v>
      </c>
      <c r="J179" s="10">
        <f t="shared" si="31"/>
        <v>4001.3333308110014</v>
      </c>
      <c r="M179" s="10">
        <f t="shared" si="33"/>
        <v>2963.8666652248939</v>
      </c>
      <c r="S179" s="3">
        <f t="shared" si="34"/>
        <v>-152.53208110268014</v>
      </c>
      <c r="T179" s="3">
        <f>SQRT(('Inmarsat-march7'!E179-(6371+$J179/1000)*COS(RADIANS($C179))*COS(RADIANS($D179)))^2+('Inmarsat-march7'!F179-(6371+$J179/1000)*COS(RADIANS($C179))*SIN(RADIANS($D179)))^2+('Inmarsat-march7'!G179-(6371+$J179/1000)*SIN(RADIANS($C179)))^2)</f>
        <v>36891.683249178415</v>
      </c>
      <c r="U179" s="3">
        <f t="shared" si="35"/>
        <v>12.711006693447416</v>
      </c>
    </row>
    <row r="180" spans="1:21" x14ac:dyDescent="0.25">
      <c r="A180" s="4">
        <v>41705.861111111102</v>
      </c>
      <c r="B180" s="7">
        <f t="shared" si="32"/>
        <v>4.1666666664532386</v>
      </c>
      <c r="C180" s="13">
        <f t="shared" si="37"/>
        <v>-3.7573179861818042</v>
      </c>
      <c r="D180" s="13">
        <f t="shared" si="38"/>
        <v>95.629111549185367</v>
      </c>
      <c r="E180" s="3">
        <f>INDEX(Waypoints1!$A$3:$L$13,MATCH(Flight1!$M180,Waypoints1!$I$3:$I$13,1),7)</f>
        <v>166.25</v>
      </c>
      <c r="F180" s="3" t="str">
        <f>INDEX(Waypoints1!$A$3:$L$13,MATCH(Flight1!$M180,Waypoints1!$I$3:$I$13,1),8)</f>
        <v xml:space="preserve">S </v>
      </c>
      <c r="H180" s="3">
        <f t="shared" si="41"/>
        <v>700</v>
      </c>
      <c r="I180" s="1">
        <f t="shared" si="40"/>
        <v>13127.734024970476</v>
      </c>
      <c r="J180" s="10">
        <f t="shared" si="31"/>
        <v>4001.3333308110014</v>
      </c>
      <c r="M180" s="10">
        <f t="shared" si="33"/>
        <v>3022.1999998484971</v>
      </c>
      <c r="N180" s="3" t="s">
        <v>123</v>
      </c>
      <c r="O180" s="6">
        <v>140</v>
      </c>
      <c r="S180" s="3">
        <f t="shared" si="34"/>
        <v>-158.24214099059384</v>
      </c>
      <c r="T180" s="3">
        <f>SQRT(('Inmarsat-march7'!E180-(6371+$J180/1000)*COS(RADIANS($C180))*COS(RADIANS($D180)))^2+('Inmarsat-march7'!F180-(6371+$J180/1000)*COS(RADIANS($C180))*SIN(RADIANS($D180)))^2+('Inmarsat-march7'!G180-(6371+$J180/1000)*SIN(RADIANS($C180)))^2)</f>
        <v>36904.870094552643</v>
      </c>
      <c r="U180" s="3">
        <f t="shared" si="35"/>
        <v>13.186845374228142</v>
      </c>
    </row>
    <row r="181" spans="1:21" x14ac:dyDescent="0.25">
      <c r="A181" s="4">
        <v>41705.864583333299</v>
      </c>
      <c r="B181" s="7">
        <f t="shared" si="32"/>
        <v>4.2499999991850927</v>
      </c>
      <c r="C181" s="13">
        <f t="shared" si="37"/>
        <v>-4.2668788617727431</v>
      </c>
      <c r="D181" s="13">
        <f t="shared" si="38"/>
        <v>95.754147499991006</v>
      </c>
      <c r="E181" s="3">
        <f>INDEX(Waypoints1!$A$3:$L$13,MATCH(Flight1!$M181,Waypoints1!$I$3:$I$13,1),7)</f>
        <v>166.25</v>
      </c>
      <c r="F181" s="3" t="str">
        <f>INDEX(Waypoints1!$A$3:$L$13,MATCH(Flight1!$M181,Waypoints1!$I$3:$I$13,1),8)</f>
        <v xml:space="preserve">S </v>
      </c>
      <c r="H181" s="3">
        <f t="shared" si="41"/>
        <v>700</v>
      </c>
      <c r="I181" s="1">
        <f t="shared" si="40"/>
        <v>13127.734024970476</v>
      </c>
      <c r="J181" s="10">
        <f t="shared" ref="J181:J238" si="42">(A181-A180)*24*1000*L181+J180</f>
        <v>4001.3333308110014</v>
      </c>
      <c r="M181" s="10">
        <f t="shared" si="33"/>
        <v>3080.533332760795</v>
      </c>
      <c r="S181" s="3">
        <f t="shared" si="34"/>
        <v>-163.89663317928688</v>
      </c>
      <c r="T181" s="3">
        <f>SQRT(('Inmarsat-march7'!E181-(6371+$J181/1000)*COS(RADIANS($C181))*COS(RADIANS($D181)))^2+('Inmarsat-march7'!F181-(6371+$J181/1000)*COS(RADIANS($C181))*SIN(RADIANS($D181)))^2+('Inmarsat-march7'!G181-(6371+$J181/1000)*SIN(RADIANS($C181)))^2)</f>
        <v>36918.528147219004</v>
      </c>
      <c r="U181" s="3">
        <f t="shared" si="35"/>
        <v>13.658052666360163</v>
      </c>
    </row>
    <row r="182" spans="1:21" x14ac:dyDescent="0.25">
      <c r="A182" s="4">
        <v>41705.868055555497</v>
      </c>
      <c r="B182" s="7">
        <f t="shared" si="32"/>
        <v>4.3333333319169469</v>
      </c>
      <c r="C182" s="13">
        <f t="shared" si="37"/>
        <v>-4.7764385231638515</v>
      </c>
      <c r="D182" s="13">
        <f t="shared" si="38"/>
        <v>95.879271422230147</v>
      </c>
      <c r="E182" s="3">
        <f>INDEX(Waypoints1!$A$3:$L$13,MATCH(Flight1!$M182,Waypoints1!$I$3:$I$13,1),7)</f>
        <v>166.25</v>
      </c>
      <c r="F182" s="3" t="str">
        <f>INDEX(Waypoints1!$A$3:$L$13,MATCH(Flight1!$M182,Waypoints1!$I$3:$I$13,1),8)</f>
        <v xml:space="preserve">S </v>
      </c>
      <c r="H182" s="3">
        <f t="shared" si="41"/>
        <v>700</v>
      </c>
      <c r="I182" s="1">
        <f t="shared" si="40"/>
        <v>13127.734024970476</v>
      </c>
      <c r="J182" s="10">
        <f t="shared" si="42"/>
        <v>4001.3333308110014</v>
      </c>
      <c r="M182" s="10">
        <f t="shared" si="33"/>
        <v>3138.8666656730929</v>
      </c>
      <c r="S182" s="3">
        <f t="shared" si="34"/>
        <v>-169.49535004654453</v>
      </c>
      <c r="T182" s="3">
        <f>SQRT(('Inmarsat-march7'!E182-(6371+$J182/1000)*COS(RADIANS($C182))*COS(RADIANS($D182)))^2+('Inmarsat-march7'!F182-(6371+$J182/1000)*COS(RADIANS($C182))*SIN(RADIANS($D182)))^2+('Inmarsat-march7'!G182-(6371+$J182/1000)*SIN(RADIANS($C182)))^2)</f>
        <v>36932.652759620934</v>
      </c>
      <c r="U182" s="3">
        <f t="shared" si="35"/>
        <v>14.12461240193079</v>
      </c>
    </row>
    <row r="183" spans="1:21" x14ac:dyDescent="0.25">
      <c r="A183" s="4">
        <v>41705.871527777701</v>
      </c>
      <c r="B183" s="7">
        <f t="shared" si="32"/>
        <v>4.4166666648234241</v>
      </c>
      <c r="C183" s="13">
        <f t="shared" si="37"/>
        <v>-5.2859969696197773</v>
      </c>
      <c r="D183" s="13">
        <f t="shared" si="38"/>
        <v>96.004493351050826</v>
      </c>
      <c r="E183" s="3">
        <f>INDEX(Waypoints1!$A$3:$L$13,MATCH(Flight1!$M183,Waypoints1!$I$3:$I$13,1),7)</f>
        <v>166.25</v>
      </c>
      <c r="F183" s="3" t="str">
        <f>INDEX(Waypoints1!$A$3:$L$13,MATCH(Flight1!$M183,Waypoints1!$I$3:$I$13,1),8)</f>
        <v xml:space="preserve">S </v>
      </c>
      <c r="H183" s="3">
        <f t="shared" si="41"/>
        <v>700</v>
      </c>
      <c r="I183" s="1">
        <f t="shared" si="40"/>
        <v>13127.734024970476</v>
      </c>
      <c r="J183" s="10">
        <f t="shared" si="42"/>
        <v>4001.3333308110014</v>
      </c>
      <c r="M183" s="10">
        <f t="shared" si="33"/>
        <v>3197.1999987076269</v>
      </c>
      <c r="S183" s="3">
        <f t="shared" si="34"/>
        <v>-175.03785430048191</v>
      </c>
      <c r="T183" s="3">
        <f>SQRT(('Inmarsat-march7'!E183-(6371+$J183/1000)*COS(RADIANS($C183))*COS(RADIANS($D183)))^2+('Inmarsat-march7'!F183-(6371+$J183/1000)*COS(RADIANS($C183))*SIN(RADIANS($D183)))^2+('Inmarsat-march7'!G183-(6371+$J183/1000)*SIN(RADIANS($C183)))^2)</f>
        <v>36947.239247404592</v>
      </c>
      <c r="U183" s="3">
        <f t="shared" si="35"/>
        <v>14.586487783657503</v>
      </c>
    </row>
    <row r="184" spans="1:21" x14ac:dyDescent="0.25">
      <c r="A184" s="4">
        <v>41705.874999999898</v>
      </c>
      <c r="B184" s="7">
        <f t="shared" si="32"/>
        <v>4.4999999975552782</v>
      </c>
      <c r="C184" s="13">
        <f t="shared" si="37"/>
        <v>-5.7955541970051092</v>
      </c>
      <c r="D184" s="13">
        <f t="shared" si="38"/>
        <v>96.129823359864247</v>
      </c>
      <c r="E184" s="3">
        <f>INDEX(Waypoints1!$A$3:$L$13,MATCH(Flight1!$M184,Waypoints1!$I$3:$I$13,1),7)</f>
        <v>166.25</v>
      </c>
      <c r="F184" s="3" t="str">
        <f>INDEX(Waypoints1!$A$3:$L$13,MATCH(Flight1!$M184,Waypoints1!$I$3:$I$13,1),8)</f>
        <v xml:space="preserve">S </v>
      </c>
      <c r="H184" s="3">
        <f t="shared" si="41"/>
        <v>700</v>
      </c>
      <c r="I184" s="1">
        <f t="shared" si="40"/>
        <v>13127.734024970476</v>
      </c>
      <c r="J184" s="10">
        <f t="shared" si="42"/>
        <v>4001.3333308110014</v>
      </c>
      <c r="M184" s="10">
        <f t="shared" si="33"/>
        <v>3255.5333316199249</v>
      </c>
      <c r="S184" s="3">
        <f t="shared" si="34"/>
        <v>-180.52400534206981</v>
      </c>
      <c r="T184" s="3">
        <f>SQRT(('Inmarsat-march7'!E184-(6371+$J184/1000)*COS(RADIANS($C184))*COS(RADIANS($D184)))^2+('Inmarsat-march7'!F184-(6371+$J184/1000)*COS(RADIANS($C184))*SIN(RADIANS($D184)))^2+('Inmarsat-march7'!G184-(6371+$J184/1000)*SIN(RADIANS($C184)))^2)</f>
        <v>36962.28291440785</v>
      </c>
      <c r="U184" s="3">
        <f t="shared" si="35"/>
        <v>15.043667003257724</v>
      </c>
    </row>
    <row r="185" spans="1:21" x14ac:dyDescent="0.25">
      <c r="A185" s="4">
        <v>41705.878472222197</v>
      </c>
      <c r="B185" s="7">
        <f t="shared" si="32"/>
        <v>4.5833333327318542</v>
      </c>
      <c r="C185" s="13">
        <f t="shared" si="37"/>
        <v>-6.3051102191378083</v>
      </c>
      <c r="D185" s="13">
        <f t="shared" si="38"/>
        <v>96.255271569709421</v>
      </c>
      <c r="E185" s="3">
        <f>INDEX(Waypoints1!$A$3:$L$13,MATCH(Flight1!$M185,Waypoints1!$I$3:$I$13,1),7)</f>
        <v>166.25</v>
      </c>
      <c r="F185" s="3" t="str">
        <f>INDEX(Waypoints1!$A$3:$L$13,MATCH(Flight1!$M185,Waypoints1!$I$3:$I$13,1),8)</f>
        <v xml:space="preserve">S </v>
      </c>
      <c r="H185" s="3">
        <f t="shared" si="41"/>
        <v>700</v>
      </c>
      <c r="I185" s="1">
        <f t="shared" si="40"/>
        <v>13127.734024970476</v>
      </c>
      <c r="J185" s="10">
        <f t="shared" si="42"/>
        <v>4001.3333308110014</v>
      </c>
      <c r="M185" s="10">
        <f t="shared" si="33"/>
        <v>3313.866666243528</v>
      </c>
      <c r="S185" s="3">
        <f t="shared" si="34"/>
        <v>-185.95396953111</v>
      </c>
      <c r="T185" s="3">
        <f>SQRT(('Inmarsat-march7'!E185-(6371+$J185/1000)*COS(RADIANS($C185))*COS(RADIANS($D185)))^2+('Inmarsat-march7'!F185-(6371+$J185/1000)*COS(RADIANS($C185))*SIN(RADIANS($D185)))^2+('Inmarsat-march7'!G185-(6371+$J185/1000)*SIN(RADIANS($C185)))^2)</f>
        <v>36977.7790788782</v>
      </c>
      <c r="U185" s="3">
        <f t="shared" si="35"/>
        <v>15.496164470350777</v>
      </c>
    </row>
    <row r="186" spans="1:21" x14ac:dyDescent="0.25">
      <c r="A186" s="4">
        <v>41705.881944444402</v>
      </c>
      <c r="B186" s="7">
        <f t="shared" si="32"/>
        <v>4.6666666656383313</v>
      </c>
      <c r="C186" s="13">
        <f t="shared" si="37"/>
        <v>-6.8146650047915305</v>
      </c>
      <c r="D186" s="13">
        <f t="shared" si="38"/>
        <v>96.380848137883817</v>
      </c>
      <c r="E186" s="3">
        <f>INDEX(Waypoints1!$A$3:$L$13,MATCH(Flight1!$M186,Waypoints1!$I$3:$I$13,1),7)</f>
        <v>166.25</v>
      </c>
      <c r="F186" s="3" t="str">
        <f>INDEX(Waypoints1!$A$3:$L$13,MATCH(Flight1!$M186,Waypoints1!$I$3:$I$13,1),8)</f>
        <v xml:space="preserve">S </v>
      </c>
      <c r="H186" s="3">
        <f t="shared" si="41"/>
        <v>700</v>
      </c>
      <c r="I186" s="1">
        <f t="shared" si="40"/>
        <v>13127.734024970476</v>
      </c>
      <c r="J186" s="10">
        <f t="shared" si="42"/>
        <v>4001.3333308110014</v>
      </c>
      <c r="M186" s="10">
        <f t="shared" si="33"/>
        <v>3372.199999278062</v>
      </c>
      <c r="N186" t="s">
        <v>117</v>
      </c>
      <c r="S186" s="3">
        <f t="shared" si="34"/>
        <v>-191.32767559511328</v>
      </c>
      <c r="T186" s="3">
        <f>SQRT(('Inmarsat-march7'!E186-(6371+$J186/1000)*COS(RADIANS($C186))*COS(RADIANS($D186)))^2+('Inmarsat-march7'!F186-(6371+$J186/1000)*COS(RADIANS($C186))*SIN(RADIANS($D186)))^2+('Inmarsat-march7'!G186-(6371+$J186/1000)*SIN(RADIANS($C186)))^2)</f>
        <v>36993.72305176279</v>
      </c>
      <c r="U186" s="3">
        <f t="shared" si="35"/>
        <v>15.943972884590039</v>
      </c>
    </row>
    <row r="187" spans="1:21" x14ac:dyDescent="0.25">
      <c r="A187" s="4">
        <v>41705.885416666599</v>
      </c>
      <c r="B187" s="7">
        <f t="shared" si="32"/>
        <v>4.7499999983701855</v>
      </c>
      <c r="C187" s="13">
        <f t="shared" si="37"/>
        <v>-7.32421856418049</v>
      </c>
      <c r="D187" s="13">
        <f t="shared" si="38"/>
        <v>96.506563283438211</v>
      </c>
      <c r="E187" s="3">
        <f>INDEX(Waypoints1!$A$3:$L$13,MATCH(Flight1!$M187,Waypoints1!$I$3:$I$13,1),7)</f>
        <v>166.25</v>
      </c>
      <c r="F187" s="3" t="str">
        <f>INDEX(Waypoints1!$A$3:$L$13,MATCH(Flight1!$M187,Waypoints1!$I$3:$I$13,1),8)</f>
        <v xml:space="preserve">S </v>
      </c>
      <c r="H187" s="3">
        <f t="shared" si="41"/>
        <v>700</v>
      </c>
      <c r="I187" s="1">
        <f t="shared" si="40"/>
        <v>13127.734024970476</v>
      </c>
      <c r="J187" s="10">
        <f t="shared" si="42"/>
        <v>4001.3333308110014</v>
      </c>
      <c r="M187" s="10">
        <f t="shared" si="33"/>
        <v>3430.5333321903599</v>
      </c>
      <c r="S187" s="3">
        <f t="shared" si="34"/>
        <v>-196.6446875645745</v>
      </c>
      <c r="T187" s="3">
        <f>SQRT(('Inmarsat-march7'!E187-(6371+$J187/1000)*COS(RADIANS($C187))*COS(RADIANS($D187)))^2+('Inmarsat-march7'!F187-(6371+$J187/1000)*COS(RADIANS($C187))*SIN(RADIANS($D187)))^2+('Inmarsat-march7'!G187-(6371+$J187/1000)*SIN(RADIANS($C187)))^2)</f>
        <v>37010.110108941561</v>
      </c>
      <c r="U187" s="3">
        <f t="shared" si="35"/>
        <v>16.387057178770192</v>
      </c>
    </row>
    <row r="188" spans="1:21" x14ac:dyDescent="0.25">
      <c r="A188" s="4">
        <v>41705.888888888803</v>
      </c>
      <c r="B188" s="7">
        <f t="shared" si="32"/>
        <v>4.8333333312766626</v>
      </c>
      <c r="C188" s="13">
        <f t="shared" si="37"/>
        <v>-7.8337708966387849</v>
      </c>
      <c r="D188" s="13">
        <f t="shared" si="38"/>
        <v>96.632427278541883</v>
      </c>
      <c r="E188" s="3">
        <f>INDEX(Waypoints1!$A$3:$L$13,MATCH(Flight1!$M188,Waypoints1!$I$3:$I$13,1),7)</f>
        <v>166.25</v>
      </c>
      <c r="F188" s="3" t="str">
        <f>INDEX(Waypoints1!$A$3:$L$13,MATCH(Flight1!$M188,Waypoints1!$I$3:$I$13,1),8)</f>
        <v xml:space="preserve">S </v>
      </c>
      <c r="H188" s="3">
        <f t="shared" si="41"/>
        <v>700</v>
      </c>
      <c r="I188" s="1">
        <f t="shared" si="40"/>
        <v>13127.734024970476</v>
      </c>
      <c r="J188" s="10">
        <f t="shared" si="42"/>
        <v>4001.3333308110014</v>
      </c>
      <c r="M188" s="10">
        <f t="shared" si="33"/>
        <v>3488.8666652248939</v>
      </c>
      <c r="S188" s="3">
        <f t="shared" si="34"/>
        <v>-201.90553701859244</v>
      </c>
      <c r="T188" s="3">
        <f>SQRT(('Inmarsat-march7'!E188-(6371+$J188/1000)*COS(RADIANS($C188))*COS(RADIANS($D188)))^2+('Inmarsat-march7'!F188-(6371+$J188/1000)*COS(RADIANS($C188))*SIN(RADIANS($D188)))^2+('Inmarsat-march7'!G188-(6371+$J188/1000)*SIN(RADIANS($C188)))^2)</f>
        <v>37026.935570273592</v>
      </c>
      <c r="U188" s="3">
        <f t="shared" si="35"/>
        <v>16.825461332031409</v>
      </c>
    </row>
    <row r="189" spans="1:21" x14ac:dyDescent="0.25">
      <c r="A189" s="4">
        <v>41705.892361111</v>
      </c>
      <c r="B189" s="7">
        <f t="shared" si="32"/>
        <v>4.9166666640085168</v>
      </c>
      <c r="C189" s="13">
        <f t="shared" si="37"/>
        <v>-8.3433219970250789</v>
      </c>
      <c r="D189" s="13">
        <f t="shared" si="38"/>
        <v>96.758450454354801</v>
      </c>
      <c r="E189" s="3">
        <f>INDEX(Waypoints1!$A$3:$L$13,MATCH(Flight1!$M189,Waypoints1!$I$3:$I$13,1),7)</f>
        <v>166.25</v>
      </c>
      <c r="F189" s="3" t="str">
        <f>INDEX(Waypoints1!$A$3:$L$13,MATCH(Flight1!$M189,Waypoints1!$I$3:$I$13,1),8)</f>
        <v xml:space="preserve">S </v>
      </c>
      <c r="H189" s="3">
        <f t="shared" si="41"/>
        <v>700</v>
      </c>
      <c r="I189" s="1">
        <f t="shared" si="40"/>
        <v>13127.734024970476</v>
      </c>
      <c r="J189" s="10">
        <f t="shared" si="42"/>
        <v>4001.3333308110014</v>
      </c>
      <c r="M189" s="10">
        <f t="shared" si="33"/>
        <v>3547.1999981371919</v>
      </c>
      <c r="S189" s="3">
        <f t="shared" si="34"/>
        <v>-207.10971115565067</v>
      </c>
      <c r="T189" s="3">
        <f>SQRT(('Inmarsat-march7'!E189-(6371+$J189/1000)*COS(RADIANS($C189))*COS(RADIANS($D189)))^2+('Inmarsat-march7'!F189-(6371+$J189/1000)*COS(RADIANS($C189))*SIN(RADIANS($D189)))^2+('Inmarsat-march7'!G189-(6371+$J189/1000)*SIN(RADIANS($C189)))^2)</f>
        <v>37044.194712745324</v>
      </c>
      <c r="U189" s="3">
        <f t="shared" si="35"/>
        <v>17.259142471732048</v>
      </c>
    </row>
    <row r="190" spans="1:21" x14ac:dyDescent="0.25">
      <c r="A190" s="4">
        <v>41705.895833333198</v>
      </c>
      <c r="B190" s="7">
        <f t="shared" si="32"/>
        <v>4.999999996740371</v>
      </c>
      <c r="C190" s="13">
        <f t="shared" si="37"/>
        <v>-8.8528718631946735</v>
      </c>
      <c r="D190" s="13">
        <f t="shared" si="38"/>
        <v>96.884643207234419</v>
      </c>
      <c r="E190" s="3">
        <f>INDEX(Waypoints1!$A$3:$L$13,MATCH(Flight1!$M190,Waypoints1!$I$3:$I$13,1),7)</f>
        <v>166.25</v>
      </c>
      <c r="F190" s="3" t="str">
        <f>INDEX(Waypoints1!$A$3:$L$13,MATCH(Flight1!$M190,Waypoints1!$I$3:$I$13,1),8)</f>
        <v xml:space="preserve">S </v>
      </c>
      <c r="H190" s="3">
        <f t="shared" si="41"/>
        <v>700</v>
      </c>
      <c r="I190" s="1">
        <f t="shared" si="40"/>
        <v>13127.734024970476</v>
      </c>
      <c r="J190" s="10">
        <f t="shared" si="42"/>
        <v>4001.3333308110014</v>
      </c>
      <c r="M190" s="10">
        <f t="shared" si="33"/>
        <v>3605.5333310494898</v>
      </c>
      <c r="S190" s="3">
        <f t="shared" si="34"/>
        <v>-212.25767402592183</v>
      </c>
      <c r="T190" s="3">
        <f>SQRT(('Inmarsat-march7'!E190-(6371+$J190/1000)*COS(RADIANS($C190))*COS(RADIANS($D190)))^2+('Inmarsat-march7'!F190-(6371+$J190/1000)*COS(RADIANS($C190))*SIN(RADIANS($D190)))^2+('Inmarsat-march7'!G190-(6371+$J190/1000)*SIN(RADIANS($C190)))^2)</f>
        <v>37061.882852119816</v>
      </c>
      <c r="U190" s="3">
        <f t="shared" si="35"/>
        <v>17.688139374491584</v>
      </c>
    </row>
    <row r="191" spans="1:21" x14ac:dyDescent="0.25">
      <c r="A191" s="4">
        <v>41705.899305555497</v>
      </c>
      <c r="B191" s="7">
        <f t="shared" si="32"/>
        <v>5.0833333319169469</v>
      </c>
      <c r="C191" s="13">
        <f t="shared" si="37"/>
        <v>-9.3624205066743613</v>
      </c>
      <c r="D191" s="13">
        <f t="shared" si="38"/>
        <v>97.011016005817794</v>
      </c>
      <c r="E191" s="3">
        <f>INDEX(Waypoints1!$A$3:$L$13,MATCH(Flight1!$M191,Waypoints1!$I$3:$I$13,1),7)</f>
        <v>166</v>
      </c>
      <c r="F191" s="3" t="str">
        <f>INDEX(Waypoints1!$A$3:$L$13,MATCH(Flight1!$M191,Waypoints1!$I$3:$I$13,1),8)</f>
        <v xml:space="preserve">S </v>
      </c>
      <c r="H191" s="3">
        <f t="shared" si="41"/>
        <v>700</v>
      </c>
      <c r="I191" s="1">
        <f t="shared" si="40"/>
        <v>13127.734024970476</v>
      </c>
      <c r="J191" s="10">
        <f t="shared" si="42"/>
        <v>4001.3333308110014</v>
      </c>
      <c r="M191" s="10">
        <f t="shared" si="33"/>
        <v>3663.8666656730929</v>
      </c>
      <c r="S191" s="3">
        <f t="shared" si="34"/>
        <v>-217.34951495790645</v>
      </c>
      <c r="T191" s="3">
        <f>SQRT(('Inmarsat-march7'!E191-(6371+$J191/1000)*COS(RADIANS($C191))*COS(RADIANS($D191)))^2+('Inmarsat-march7'!F191-(6371+$J191/1000)*COS(RADIANS($C191))*SIN(RADIANS($D191)))^2+('Inmarsat-march7'!G191-(6371+$J191/1000)*SIN(RADIANS($C191)))^2)</f>
        <v>37079.995312100269</v>
      </c>
      <c r="U191" s="3">
        <f t="shared" si="35"/>
        <v>18.112459980453423</v>
      </c>
    </row>
    <row r="192" spans="1:21" x14ac:dyDescent="0.25">
      <c r="A192" s="4">
        <v>41705.902777777701</v>
      </c>
      <c r="B192" s="7">
        <f t="shared" si="32"/>
        <v>5.1666666648234241</v>
      </c>
      <c r="C192" s="13">
        <f t="shared" si="37"/>
        <v>-9.8714181590514123</v>
      </c>
      <c r="D192" s="13">
        <f t="shared" si="38"/>
        <v>97.139834763882149</v>
      </c>
      <c r="E192" s="3">
        <f>INDEX(Waypoints1!$A$3:$L$13,MATCH(Flight1!$M192,Waypoints1!$I$3:$I$13,1),7)</f>
        <v>166</v>
      </c>
      <c r="F192" s="3" t="str">
        <f>INDEX(Waypoints1!$A$3:$L$13,MATCH(Flight1!$M192,Waypoints1!$I$3:$I$13,1),8)</f>
        <v xml:space="preserve">S </v>
      </c>
      <c r="H192" s="3">
        <f t="shared" si="41"/>
        <v>700</v>
      </c>
      <c r="I192" s="1">
        <f t="shared" si="40"/>
        <v>13127.734024970476</v>
      </c>
      <c r="J192" s="10">
        <f t="shared" si="42"/>
        <v>4001.3333308110014</v>
      </c>
      <c r="M192" s="10">
        <f t="shared" si="33"/>
        <v>3722.1999987076269</v>
      </c>
      <c r="N192" s="3" t="s">
        <v>122</v>
      </c>
      <c r="O192" s="6">
        <v>165</v>
      </c>
      <c r="S192" s="3">
        <f t="shared" si="34"/>
        <v>-224.06392459752536</v>
      </c>
      <c r="T192" s="3">
        <f>SQRT(('Inmarsat-march7'!E192-(6371+$J192/1000)*COS(RADIANS($C192))*COS(RADIANS($D192)))^2+('Inmarsat-march7'!F192-(6371+$J192/1000)*COS(RADIANS($C192))*SIN(RADIANS($D192)))^2+('Inmarsat-march7'!G192-(6371+$J192/1000)*SIN(RADIANS($C192)))^2)</f>
        <v>37098.667305721086</v>
      </c>
      <c r="U192" s="3">
        <f t="shared" si="35"/>
        <v>18.671993620817375</v>
      </c>
    </row>
    <row r="193" spans="1:21" x14ac:dyDescent="0.25">
      <c r="A193" s="4">
        <v>41705.906249999898</v>
      </c>
      <c r="B193" s="7">
        <f t="shared" si="32"/>
        <v>5.2499999975552782</v>
      </c>
      <c r="C193" s="13">
        <f t="shared" si="37"/>
        <v>-10.380414521869469</v>
      </c>
      <c r="D193" s="13">
        <f t="shared" si="38"/>
        <v>97.268858065273562</v>
      </c>
      <c r="E193" s="3">
        <f>INDEX(Waypoints1!$A$3:$L$13,MATCH(Flight1!$M193,Waypoints1!$I$3:$I$13,1),7)</f>
        <v>166</v>
      </c>
      <c r="F193" s="3" t="str">
        <f>INDEX(Waypoints1!$A$3:$L$13,MATCH(Flight1!$M193,Waypoints1!$I$3:$I$13,1),8)</f>
        <v xml:space="preserve">S </v>
      </c>
      <c r="H193" s="3">
        <f t="shared" si="41"/>
        <v>700</v>
      </c>
      <c r="I193" s="1">
        <f t="shared" si="40"/>
        <v>13127.734024970476</v>
      </c>
      <c r="J193" s="10">
        <f t="shared" si="42"/>
        <v>4001.3333308110014</v>
      </c>
      <c r="M193" s="10">
        <f t="shared" si="33"/>
        <v>3780.5333316199249</v>
      </c>
      <c r="S193" s="3">
        <f t="shared" si="34"/>
        <v>-229.039973368109</v>
      </c>
      <c r="T193" s="3">
        <f>SQRT(('Inmarsat-march7'!E193-(6371+$J193/1000)*COS(RADIANS($C193))*COS(RADIANS($D193)))^2+('Inmarsat-march7'!F193-(6371+$J193/1000)*COS(RADIANS($C193))*SIN(RADIANS($D193)))^2+('Inmarsat-march7'!G193-(6371+$J193/1000)*SIN(RADIANS($C193)))^2)</f>
        <v>37117.753970030666</v>
      </c>
      <c r="U193" s="3">
        <f t="shared" si="35"/>
        <v>19.086664309579646</v>
      </c>
    </row>
    <row r="194" spans="1:21" x14ac:dyDescent="0.25">
      <c r="A194" s="4">
        <v>41705.909722222103</v>
      </c>
      <c r="B194" s="7">
        <f t="shared" si="32"/>
        <v>5.3333333304617554</v>
      </c>
      <c r="C194" s="13">
        <f t="shared" si="37"/>
        <v>-10.889409593064356</v>
      </c>
      <c r="D194" s="13">
        <f t="shared" si="38"/>
        <v>97.39809677619094</v>
      </c>
      <c r="E194" s="3">
        <f>INDEX(Waypoints1!$A$3:$L$13,MATCH(Flight1!$M194,Waypoints1!$I$3:$I$13,1),7)</f>
        <v>166</v>
      </c>
      <c r="F194" s="3" t="str">
        <f>INDEX(Waypoints1!$A$3:$L$13,MATCH(Flight1!$M194,Waypoints1!$I$3:$I$13,1),8)</f>
        <v xml:space="preserve">S </v>
      </c>
      <c r="H194" s="3">
        <f t="shared" si="41"/>
        <v>700</v>
      </c>
      <c r="I194" s="1">
        <f t="shared" si="40"/>
        <v>13127.734024970476</v>
      </c>
      <c r="J194" s="10">
        <f t="shared" si="42"/>
        <v>4001.3333308110014</v>
      </c>
      <c r="M194" s="10">
        <f t="shared" si="33"/>
        <v>3838.8666646544589</v>
      </c>
      <c r="S194" s="3">
        <f t="shared" si="34"/>
        <v>-233.96005904610416</v>
      </c>
      <c r="T194" s="3">
        <f>SQRT(('Inmarsat-march7'!E194-(6371+$J194/1000)*COS(RADIANS($C194))*COS(RADIANS($D194)))^2+('Inmarsat-march7'!F194-(6371+$J194/1000)*COS(RADIANS($C194))*SIN(RADIANS($D194)))^2+('Inmarsat-march7'!G194-(6371+$J194/1000)*SIN(RADIANS($C194)))^2)</f>
        <v>37137.250641517974</v>
      </c>
      <c r="U194" s="3">
        <f t="shared" si="35"/>
        <v>19.496671487308049</v>
      </c>
    </row>
    <row r="195" spans="1:21" x14ac:dyDescent="0.25">
      <c r="A195" s="4">
        <v>41705.9131944443</v>
      </c>
      <c r="B195" s="7">
        <f t="shared" si="32"/>
        <v>5.4166666631936096</v>
      </c>
      <c r="C195" s="13">
        <f t="shared" si="37"/>
        <v>-11.398403366080162</v>
      </c>
      <c r="D195" s="13">
        <f t="shared" si="38"/>
        <v>97.5275618502708</v>
      </c>
      <c r="E195" s="3">
        <f>INDEX(Waypoints1!$A$3:$L$13,MATCH(Flight1!$M195,Waypoints1!$I$3:$I$13,1),7)</f>
        <v>166</v>
      </c>
      <c r="F195" s="3" t="str">
        <f>INDEX(Waypoints1!$A$3:$L$13,MATCH(Flight1!$M195,Waypoints1!$I$3:$I$13,1),8)</f>
        <v xml:space="preserve">S </v>
      </c>
      <c r="H195" s="3">
        <f t="shared" si="41"/>
        <v>700</v>
      </c>
      <c r="I195" s="1">
        <f t="shared" si="40"/>
        <v>13127.734024970476</v>
      </c>
      <c r="J195" s="10">
        <f t="shared" si="42"/>
        <v>4001.3333308110014</v>
      </c>
      <c r="M195" s="10">
        <f t="shared" si="33"/>
        <v>3897.1999975667568</v>
      </c>
      <c r="S195" s="3">
        <f t="shared" si="34"/>
        <v>-238.82438906795718</v>
      </c>
      <c r="T195" s="3">
        <f>SQRT(('Inmarsat-march7'!E195-(6371+$J195/1000)*COS(RADIANS($C195))*COS(RADIANS($D195)))^2+('Inmarsat-march7'!F195-(6371+$J195/1000)*COS(RADIANS($C195))*SIN(RADIANS($D195)))^2+('Inmarsat-march7'!G195-(6371+$J195/1000)*SIN(RADIANS($C195)))^2)</f>
        <v>37157.152673796656</v>
      </c>
      <c r="U195" s="3">
        <f t="shared" si="35"/>
        <v>19.902032278681872</v>
      </c>
    </row>
    <row r="196" spans="1:21" x14ac:dyDescent="0.25">
      <c r="A196" s="4">
        <v>41705.916666666599</v>
      </c>
      <c r="B196" s="7">
        <f t="shared" si="32"/>
        <v>5.4999999983701855</v>
      </c>
      <c r="C196" s="13">
        <f t="shared" si="37"/>
        <v>-11.907395852263321</v>
      </c>
      <c r="D196" s="13">
        <f t="shared" si="38"/>
        <v>97.657264339179761</v>
      </c>
      <c r="E196" s="3">
        <f>INDEX(Waypoints1!$A$3:$L$13,MATCH(Flight1!$M196,Waypoints1!$I$3:$I$13,1),7)</f>
        <v>166</v>
      </c>
      <c r="F196" s="3" t="str">
        <f>INDEX(Waypoints1!$A$3:$L$13,MATCH(Flight1!$M196,Waypoints1!$I$3:$I$13,1),8)</f>
        <v xml:space="preserve">S </v>
      </c>
      <c r="H196" s="3">
        <f t="shared" si="41"/>
        <v>700</v>
      </c>
      <c r="I196" s="1">
        <f t="shared" si="40"/>
        <v>13127.734024970476</v>
      </c>
      <c r="J196" s="10">
        <f t="shared" si="42"/>
        <v>4001.3333308110014</v>
      </c>
      <c r="M196" s="10">
        <f t="shared" si="33"/>
        <v>3955.5333321903599</v>
      </c>
      <c r="S196" s="3">
        <f t="shared" si="34"/>
        <v>-243.63277686684421</v>
      </c>
      <c r="T196" s="3">
        <f>SQRT(('Inmarsat-march7'!E196-(6371+$J196/1000)*COS(RADIANS($C196))*COS(RADIANS($D196)))^2+('Inmarsat-march7'!F196-(6371+$J196/1000)*COS(RADIANS($C196))*SIN(RADIANS($D196)))^2+('Inmarsat-march7'!G196-(6371+$J196/1000)*SIN(RADIANS($C196)))^2)</f>
        <v>37177.455405651301</v>
      </c>
      <c r="U196" s="3">
        <f t="shared" si="35"/>
        <v>20.302731854644662</v>
      </c>
    </row>
    <row r="197" spans="1:21" x14ac:dyDescent="0.25">
      <c r="A197" s="4">
        <v>41705.920138888803</v>
      </c>
      <c r="B197" s="7">
        <f t="shared" ref="B197:B238" si="43">(A197-A196)*24+B196</f>
        <v>5.5833333312766626</v>
      </c>
      <c r="C197" s="13">
        <f t="shared" si="37"/>
        <v>-12.416387017934715</v>
      </c>
      <c r="D197" s="13">
        <f t="shared" si="38"/>
        <v>97.787215381543049</v>
      </c>
      <c r="E197" s="3">
        <f>INDEX(Waypoints1!$A$3:$L$13,MATCH(Flight1!$M197,Waypoints1!$I$3:$I$13,1),7)</f>
        <v>166</v>
      </c>
      <c r="F197" s="3" t="str">
        <f>INDEX(Waypoints1!$A$3:$L$13,MATCH(Flight1!$M197,Waypoints1!$I$3:$I$13,1),8)</f>
        <v xml:space="preserve">S </v>
      </c>
      <c r="H197" s="3">
        <f t="shared" si="41"/>
        <v>700</v>
      </c>
      <c r="I197" s="1">
        <f t="shared" si="40"/>
        <v>13127.734024970476</v>
      </c>
      <c r="J197" s="10">
        <f t="shared" si="42"/>
        <v>4001.3333308110014</v>
      </c>
      <c r="M197" s="10">
        <f t="shared" si="33"/>
        <v>4013.8666652248939</v>
      </c>
      <c r="S197" s="3">
        <f t="shared" si="34"/>
        <v>-248.38602048269064</v>
      </c>
      <c r="T197" s="3">
        <f>SQRT(('Inmarsat-march7'!E197-(6371+$J197/1000)*COS(RADIANS($C197))*COS(RADIANS($D197)))^2+('Inmarsat-march7'!F197-(6371+$J197/1000)*COS(RADIANS($C197))*SIN(RADIANS($D197)))^2+('Inmarsat-march7'!G197-(6371+$J197/1000)*SIN(RADIANS($C197)))^2)</f>
        <v>37198.1542405855</v>
      </c>
      <c r="U197" s="3">
        <f t="shared" si="35"/>
        <v>20.698834934199112</v>
      </c>
    </row>
    <row r="198" spans="1:21" x14ac:dyDescent="0.25">
      <c r="A198" s="4">
        <v>41705.923611111</v>
      </c>
      <c r="B198" s="7">
        <f t="shared" si="43"/>
        <v>5.6666666640085168</v>
      </c>
      <c r="C198" s="13">
        <f t="shared" si="37"/>
        <v>-12.925376870774649</v>
      </c>
      <c r="D198" s="13">
        <f t="shared" si="38"/>
        <v>97.917426230056861</v>
      </c>
      <c r="E198" s="3">
        <f>INDEX(Waypoints1!$A$3:$L$13,MATCH(Flight1!$M198,Waypoints1!$I$3:$I$13,1),7)</f>
        <v>166</v>
      </c>
      <c r="F198" s="3" t="str">
        <f>INDEX(Waypoints1!$A$3:$L$13,MATCH(Flight1!$M198,Waypoints1!$I$3:$I$13,1),8)</f>
        <v xml:space="preserve">S </v>
      </c>
      <c r="H198" s="3">
        <f t="shared" si="41"/>
        <v>700</v>
      </c>
      <c r="I198" s="1">
        <f t="shared" si="40"/>
        <v>13127.734024970476</v>
      </c>
      <c r="J198" s="10">
        <f t="shared" si="42"/>
        <v>4001.3333308110014</v>
      </c>
      <c r="M198" s="10">
        <f t="shared" ref="M198:M238" si="44">(A198-A197)*24*H198+M197</f>
        <v>4072.1999981371919</v>
      </c>
      <c r="N198" s="3" t="s">
        <v>118</v>
      </c>
      <c r="S198" s="3">
        <f t="shared" ref="S198:S238" si="45">IF(A198=A197,S197,(T198-T197)/((A197-A198)*24))</f>
        <v>-253.08385179997407</v>
      </c>
      <c r="T198" s="3">
        <f>SQRT(('Inmarsat-march7'!E198-(6371+$J198/1000)*COS(RADIANS($C198))*COS(RADIANS($D198)))^2+('Inmarsat-march7'!F198-(6371+$J198/1000)*COS(RADIANS($C198))*SIN(RADIANS($D198)))^2+('Inmarsat-march7'!G198-(6371+$J198/1000)*SIN(RADIANS($C198)))^2)</f>
        <v>37219.244561416606</v>
      </c>
      <c r="U198" s="3">
        <f t="shared" ref="U198:U238" si="46">T198-T197</f>
        <v>21.09032083110651</v>
      </c>
    </row>
    <row r="199" spans="1:21" x14ac:dyDescent="0.25">
      <c r="A199" s="4">
        <v>41705.927083333198</v>
      </c>
      <c r="B199" s="7">
        <f t="shared" si="43"/>
        <v>5.749999996740371</v>
      </c>
      <c r="C199" s="13">
        <f t="shared" si="37"/>
        <v>-13.434365406493255</v>
      </c>
      <c r="D199" s="13">
        <f t="shared" si="38"/>
        <v>98.047908243086795</v>
      </c>
      <c r="E199" s="3">
        <f>INDEX(Waypoints1!$A$3:$L$13,MATCH(Flight1!$M199,Waypoints1!$I$3:$I$13,1),7)</f>
        <v>166</v>
      </c>
      <c r="F199" s="3" t="str">
        <f>INDEX(Waypoints1!$A$3:$L$13,MATCH(Flight1!$M199,Waypoints1!$I$3:$I$13,1),8)</f>
        <v xml:space="preserve">S </v>
      </c>
      <c r="H199" s="3">
        <f t="shared" si="41"/>
        <v>700</v>
      </c>
      <c r="I199" s="1">
        <f t="shared" si="40"/>
        <v>13127.734024970476</v>
      </c>
      <c r="J199" s="10">
        <f t="shared" si="42"/>
        <v>4001.3333308110014</v>
      </c>
      <c r="M199" s="10">
        <f t="shared" si="44"/>
        <v>4130.5333310494898</v>
      </c>
      <c r="S199" s="3">
        <f t="shared" si="45"/>
        <v>-257.72697583810918</v>
      </c>
      <c r="T199" s="3">
        <f>SQRT(('Inmarsat-march7'!E199-(6371+$J199/1000)*COS(RADIANS($C199))*COS(RADIANS($D199)))^2+('Inmarsat-march7'!F199-(6371+$J199/1000)*COS(RADIANS($C199))*SIN(RADIANS($D199)))^2+('Inmarsat-march7'!G199-(6371+$J199/1000)*SIN(RADIANS($C199)))^2)</f>
        <v>37240.721809248098</v>
      </c>
      <c r="U199" s="3">
        <f t="shared" si="46"/>
        <v>21.477247831491695</v>
      </c>
    </row>
    <row r="200" spans="1:21" x14ac:dyDescent="0.25">
      <c r="A200" s="4">
        <v>41705.930555555402</v>
      </c>
      <c r="B200" s="7">
        <f t="shared" si="43"/>
        <v>5.8333333296468481</v>
      </c>
      <c r="C200" s="13">
        <f t="shared" si="37"/>
        <v>-13.943352620558597</v>
      </c>
      <c r="D200" s="13">
        <f t="shared" si="38"/>
        <v>98.178672892960989</v>
      </c>
      <c r="E200" s="3">
        <f>INDEX(Waypoints1!$A$3:$L$13,MATCH(Flight1!$M200,Waypoints1!$I$3:$I$13,1),7)</f>
        <v>166</v>
      </c>
      <c r="F200" s="3" t="str">
        <f>INDEX(Waypoints1!$A$3:$L$13,MATCH(Flight1!$M200,Waypoints1!$I$3:$I$13,1),8)</f>
        <v xml:space="preserve">S </v>
      </c>
      <c r="H200" s="3">
        <f t="shared" si="41"/>
        <v>700</v>
      </c>
      <c r="I200" s="1">
        <f t="shared" si="40"/>
        <v>13127.734024970476</v>
      </c>
      <c r="J200" s="10">
        <f t="shared" si="42"/>
        <v>4001.3333308110014</v>
      </c>
      <c r="M200" s="10">
        <f t="shared" si="44"/>
        <v>4188.8666640840238</v>
      </c>
      <c r="S200" s="3">
        <f t="shared" si="45"/>
        <v>-262.31571896489379</v>
      </c>
      <c r="T200" s="3">
        <f>SQRT(('Inmarsat-march7'!E200-(6371+$J200/1000)*COS(RADIANS($C200))*COS(RADIANS($D200)))^2+('Inmarsat-march7'!F200-(6371+$J200/1000)*COS(RADIANS($C200))*SIN(RADIANS($D200)))^2+('Inmarsat-march7'!G200-(6371+$J200/1000)*SIN(RADIANS($C200)))^2)</f>
        <v>37262.581452383201</v>
      </c>
      <c r="U200" s="3">
        <f t="shared" si="46"/>
        <v>21.859643135103397</v>
      </c>
    </row>
    <row r="201" spans="1:21" x14ac:dyDescent="0.25">
      <c r="A201" s="4">
        <v>41705.934027777701</v>
      </c>
      <c r="B201" s="7">
        <f t="shared" si="43"/>
        <v>5.9166666648234241</v>
      </c>
      <c r="C201" s="13">
        <f t="shared" si="37"/>
        <v>-14.452338519924243</v>
      </c>
      <c r="D201" s="13">
        <f t="shared" si="38"/>
        <v>98.309731774421735</v>
      </c>
      <c r="E201" s="3">
        <f>INDEX(Waypoints1!$A$3:$L$13,MATCH(Flight1!$M201,Waypoints1!$I$3:$I$13,1),7)</f>
        <v>166</v>
      </c>
      <c r="F201" s="3" t="str">
        <f>INDEX(Waypoints1!$A$3:$L$13,MATCH(Flight1!$M201,Waypoints1!$I$3:$I$13,1),8)</f>
        <v xml:space="preserve">S </v>
      </c>
      <c r="H201" s="3">
        <f t="shared" si="41"/>
        <v>700</v>
      </c>
      <c r="I201" s="1">
        <f t="shared" si="40"/>
        <v>13127.734024970476</v>
      </c>
      <c r="J201" s="10">
        <f t="shared" si="42"/>
        <v>4001.3333308110014</v>
      </c>
      <c r="M201" s="10">
        <f t="shared" si="44"/>
        <v>4247.1999987076269</v>
      </c>
      <c r="S201" s="3">
        <f t="shared" si="45"/>
        <v>-266.85014772976541</v>
      </c>
      <c r="T201" s="3">
        <f>SQRT(('Inmarsat-march7'!E201-(6371+$J201/1000)*COS(RADIANS($C201))*COS(RADIANS($D201)))^2+('Inmarsat-march7'!F201-(6371+$J201/1000)*COS(RADIANS($C201))*SIN(RADIANS($D201)))^2+('Inmarsat-march7'!G201-(6371+$J201/1000)*SIN(RADIANS($C201)))^2)</f>
        <v>37284.818965185885</v>
      </c>
      <c r="U201" s="3">
        <f t="shared" si="46"/>
        <v>22.237512802683341</v>
      </c>
    </row>
    <row r="202" spans="1:21" x14ac:dyDescent="0.25">
      <c r="A202" s="4">
        <v>41705.937499999898</v>
      </c>
      <c r="B202" s="7">
        <f t="shared" si="43"/>
        <v>5.9999999975552782</v>
      </c>
      <c r="C202" s="13">
        <f t="shared" si="37"/>
        <v>-14.961323069700622</v>
      </c>
      <c r="D202" s="13">
        <f t="shared" si="38"/>
        <v>98.441096596416571</v>
      </c>
      <c r="E202" s="3">
        <f>INDEX(Waypoints1!$A$3:$L$13,MATCH(Flight1!$M202,Waypoints1!$I$3:$I$13,1),7)</f>
        <v>166</v>
      </c>
      <c r="F202" s="3" t="str">
        <f>INDEX(Waypoints1!$A$3:$L$13,MATCH(Flight1!$M202,Waypoints1!$I$3:$I$13,1),8)</f>
        <v xml:space="preserve">S </v>
      </c>
      <c r="H202" s="3">
        <f t="shared" si="41"/>
        <v>700</v>
      </c>
      <c r="I202" s="1">
        <f t="shared" si="40"/>
        <v>13127.734024970476</v>
      </c>
      <c r="J202" s="10">
        <f t="shared" si="42"/>
        <v>4001.3333308110014</v>
      </c>
      <c r="M202" s="10">
        <f t="shared" si="44"/>
        <v>4305.5333316199249</v>
      </c>
      <c r="S202" s="3">
        <f t="shared" si="45"/>
        <v>-271.33062690985378</v>
      </c>
      <c r="T202" s="3">
        <f>SQRT(('Inmarsat-march7'!E202-(6371+$J202/1000)*COS(RADIANS($C202))*COS(RADIANS($D202)))^2+('Inmarsat-march7'!F202-(6371+$J202/1000)*COS(RADIANS($C202))*SIN(RADIANS($D202)))^2+('Inmarsat-march7'!G202-(6371+$J202/1000)*SIN(RADIANS($C202)))^2)</f>
        <v>37307.429850598506</v>
      </c>
      <c r="U202" s="3">
        <f t="shared" si="46"/>
        <v>22.610885412621428</v>
      </c>
    </row>
    <row r="203" spans="1:21" x14ac:dyDescent="0.25">
      <c r="A203" s="4">
        <v>41705.940972222103</v>
      </c>
      <c r="B203" s="7">
        <f t="shared" si="43"/>
        <v>6.0833333304617554</v>
      </c>
      <c r="C203" s="13">
        <f t="shared" si="37"/>
        <v>-15.470306279536768</v>
      </c>
      <c r="D203" s="13">
        <f t="shared" si="38"/>
        <v>98.572779210056439</v>
      </c>
      <c r="E203" s="3">
        <f>INDEX(Waypoints1!$A$3:$L$13,MATCH(Flight1!$M203,Waypoints1!$I$3:$I$13,1),7)</f>
        <v>166</v>
      </c>
      <c r="F203" s="3" t="str">
        <f>INDEX(Waypoints1!$A$3:$L$13,MATCH(Flight1!$M203,Waypoints1!$I$3:$I$13,1),8)</f>
        <v xml:space="preserve">S </v>
      </c>
      <c r="H203" s="3">
        <f t="shared" si="41"/>
        <v>700</v>
      </c>
      <c r="I203" s="1">
        <f t="shared" si="40"/>
        <v>13127.734024970476</v>
      </c>
      <c r="J203" s="10">
        <f t="shared" si="42"/>
        <v>4001.3333308110014</v>
      </c>
      <c r="M203" s="10">
        <f t="shared" si="44"/>
        <v>4363.8666646544589</v>
      </c>
      <c r="S203" s="3">
        <f t="shared" si="45"/>
        <v>-275.75781364728391</v>
      </c>
      <c r="T203" s="3">
        <f>SQRT(('Inmarsat-march7'!E203-(6371+$J203/1000)*COS(RADIANS($C203))*COS(RADIANS($D203)))^2+('Inmarsat-march7'!F203-(6371+$J203/1000)*COS(RADIANS($C203))*SIN(RADIANS($D203)))^2+('Inmarsat-march7'!G203-(6371+$J203/1000)*SIN(RADIANS($C203)))^2)</f>
        <v>37330.409668284738</v>
      </c>
      <c r="U203" s="3">
        <f t="shared" si="46"/>
        <v>22.979817686231399</v>
      </c>
    </row>
    <row r="204" spans="1:21" x14ac:dyDescent="0.25">
      <c r="A204" s="4">
        <v>41705.9444444443</v>
      </c>
      <c r="B204" s="7">
        <f t="shared" si="43"/>
        <v>6.1666666631936096</v>
      </c>
      <c r="C204" s="13">
        <f t="shared" si="37"/>
        <v>-15.979288140692727</v>
      </c>
      <c r="D204" s="13">
        <f t="shared" si="38"/>
        <v>98.704791598221263</v>
      </c>
      <c r="E204" s="3">
        <f>INDEX(Waypoints1!$A$3:$L$13,MATCH(Flight1!$M204,Waypoints1!$I$3:$I$13,1),7)</f>
        <v>166</v>
      </c>
      <c r="F204" s="3" t="str">
        <f>INDEX(Waypoints1!$A$3:$L$13,MATCH(Flight1!$M204,Waypoints1!$I$3:$I$13,1),8)</f>
        <v xml:space="preserve">S </v>
      </c>
      <c r="H204" s="3">
        <f t="shared" si="41"/>
        <v>700</v>
      </c>
      <c r="I204" s="1">
        <f t="shared" si="40"/>
        <v>13127.734024970476</v>
      </c>
      <c r="J204" s="10">
        <f t="shared" si="42"/>
        <v>4001.3333308110014</v>
      </c>
      <c r="M204" s="10">
        <f t="shared" si="44"/>
        <v>4422.1999975667568</v>
      </c>
      <c r="N204" s="3" t="s">
        <v>121</v>
      </c>
      <c r="O204" s="6">
        <v>202</v>
      </c>
      <c r="S204" s="3">
        <f t="shared" si="45"/>
        <v>-280.13211038387857</v>
      </c>
      <c r="T204" s="3">
        <f>SQRT(('Inmarsat-march7'!E204-(6371+$J204/1000)*COS(RADIANS($C204))*COS(RADIANS($D204)))^2+('Inmarsat-march7'!F204-(6371+$J204/1000)*COS(RADIANS($C204))*SIN(RADIANS($D204)))^2+('Inmarsat-march7'!G204-(6371+$J204/1000)*SIN(RADIANS($C204)))^2)</f>
        <v>37353.754010648234</v>
      </c>
      <c r="U204" s="3">
        <f t="shared" si="46"/>
        <v>23.344342363496253</v>
      </c>
    </row>
    <row r="205" spans="1:21" x14ac:dyDescent="0.25">
      <c r="A205" s="4">
        <v>41705.947916666497</v>
      </c>
      <c r="B205" s="7">
        <f t="shared" si="43"/>
        <v>6.2499999959254637</v>
      </c>
      <c r="C205" s="13">
        <f t="shared" si="37"/>
        <v>-16.488268647364791</v>
      </c>
      <c r="D205" s="13">
        <f t="shared" si="38"/>
        <v>98.837145887035277</v>
      </c>
      <c r="E205" s="3">
        <f>INDEX(Waypoints1!$A$3:$L$13,MATCH(Flight1!$M205,Waypoints1!$I$3:$I$13,1),7)</f>
        <v>166</v>
      </c>
      <c r="F205" s="3" t="str">
        <f>INDEX(Waypoints1!$A$3:$L$13,MATCH(Flight1!$M205,Waypoints1!$I$3:$I$13,1),8)</f>
        <v xml:space="preserve">S </v>
      </c>
      <c r="H205" s="3">
        <f t="shared" si="41"/>
        <v>700</v>
      </c>
      <c r="I205" s="1">
        <f t="shared" si="40"/>
        <v>13127.734024970476</v>
      </c>
      <c r="J205" s="10">
        <f t="shared" si="42"/>
        <v>4001.3333308110014</v>
      </c>
      <c r="M205" s="10">
        <f t="shared" si="44"/>
        <v>4480.5333304790547</v>
      </c>
      <c r="S205" s="3">
        <f t="shared" si="45"/>
        <v>-284.45352612812638</v>
      </c>
      <c r="T205" s="3">
        <f>SQRT(('Inmarsat-march7'!E205-(6371+$J205/1000)*COS(RADIANS($C205))*COS(RADIANS($D205)))^2+('Inmarsat-march7'!F205-(6371+$J205/1000)*COS(RADIANS($C205))*SIN(RADIANS($D205)))^2+('Inmarsat-march7'!G205-(6371+$J205/1000)*SIN(RADIANS($C205)))^2)</f>
        <v>37377.458470987818</v>
      </c>
      <c r="U205" s="3">
        <f t="shared" si="46"/>
        <v>23.70446033958433</v>
      </c>
    </row>
    <row r="206" spans="1:21" x14ac:dyDescent="0.25">
      <c r="A206" s="4">
        <v>41705.951388888803</v>
      </c>
      <c r="B206" s="7">
        <f t="shared" si="43"/>
        <v>6.3333333312766626</v>
      </c>
      <c r="C206" s="13">
        <f t="shared" si="37"/>
        <v>-16.997247808411611</v>
      </c>
      <c r="D206" s="13">
        <f t="shared" si="38"/>
        <v>98.96985435507419</v>
      </c>
      <c r="E206" s="3">
        <f>INDEX(Waypoints1!$A$3:$L$13,MATCH(Flight1!$M206,Waypoints1!$I$3:$I$13,1),7)</f>
        <v>165.75</v>
      </c>
      <c r="F206" s="3" t="str">
        <f>INDEX(Waypoints1!$A$3:$L$13,MATCH(Flight1!$M206,Waypoints1!$I$3:$I$13,1),8)</f>
        <v xml:space="preserve">S </v>
      </c>
      <c r="H206" s="3">
        <f t="shared" si="41"/>
        <v>700</v>
      </c>
      <c r="I206" s="1">
        <f t="shared" si="40"/>
        <v>13127.734024970476</v>
      </c>
      <c r="J206" s="10">
        <f t="shared" si="42"/>
        <v>4001.3333308110014</v>
      </c>
      <c r="M206" s="10">
        <f t="shared" si="44"/>
        <v>4538.8666652248939</v>
      </c>
      <c r="S206" s="3">
        <f t="shared" si="45"/>
        <v>-288.72304736672737</v>
      </c>
      <c r="T206" s="3">
        <f>SQRT(('Inmarsat-march7'!E206-(6371+$J206/1000)*COS(RADIANS($C206))*COS(RADIANS($D206)))^2+('Inmarsat-march7'!F206-(6371+$J206/1000)*COS(RADIANS($C206))*SIN(RADIANS($D206)))^2+('Inmarsat-march7'!G206-(6371+$J206/1000)*SIN(RADIANS($C206)))^2)</f>
        <v>37401.51872551765</v>
      </c>
      <c r="U206" s="3">
        <f t="shared" si="46"/>
        <v>24.060254529831582</v>
      </c>
    </row>
    <row r="207" spans="1:21" x14ac:dyDescent="0.25">
      <c r="A207" s="4">
        <v>41705.954861111</v>
      </c>
      <c r="B207" s="7">
        <f t="shared" si="43"/>
        <v>6.4166666640085168</v>
      </c>
      <c r="C207" s="13">
        <f t="shared" si="37"/>
        <v>-17.505665442664903</v>
      </c>
      <c r="D207" s="13">
        <f t="shared" si="38"/>
        <v>99.105256593853809</v>
      </c>
      <c r="E207" s="3">
        <f>INDEX(Waypoints1!$A$3:$L$13,MATCH(Flight1!$M207,Waypoints1!$I$3:$I$13,1),7)</f>
        <v>165.75</v>
      </c>
      <c r="F207" s="3" t="str">
        <f>INDEX(Waypoints1!$A$3:$L$13,MATCH(Flight1!$M207,Waypoints1!$I$3:$I$13,1),8)</f>
        <v xml:space="preserve">S </v>
      </c>
      <c r="H207" s="3">
        <f t="shared" si="41"/>
        <v>700</v>
      </c>
      <c r="I207" s="1">
        <f t="shared" si="40"/>
        <v>13127.734024970476</v>
      </c>
      <c r="J207" s="10">
        <f t="shared" si="42"/>
        <v>4001.3333308110014</v>
      </c>
      <c r="M207" s="10">
        <f t="shared" si="44"/>
        <v>4597.1999981371919</v>
      </c>
      <c r="S207" s="3">
        <f t="shared" si="45"/>
        <v>-294.61458511075523</v>
      </c>
      <c r="T207" s="3">
        <f>SQRT(('Inmarsat-march7'!E207-(6371+$J207/1000)*COS(RADIANS($C207))*COS(RADIANS($D207)))^2+('Inmarsat-march7'!F207-(6371+$J207/1000)*COS(RADIANS($C207))*SIN(RADIANS($D207)))^2+('Inmarsat-march7'!G207-(6371+$J207/1000)*SIN(RADIANS($C207)))^2)</f>
        <v>37426.069940766341</v>
      </c>
      <c r="U207" s="3">
        <f t="shared" si="46"/>
        <v>24.551215248691733</v>
      </c>
    </row>
    <row r="208" spans="1:21" x14ac:dyDescent="0.25">
      <c r="A208" s="4">
        <v>41705.958333333198</v>
      </c>
      <c r="B208" s="7">
        <f t="shared" si="43"/>
        <v>6.499999996740371</v>
      </c>
      <c r="C208" s="13">
        <f t="shared" si="37"/>
        <v>-18.014081653195309</v>
      </c>
      <c r="D208" s="13">
        <f t="shared" si="38"/>
        <v>99.24104421395343</v>
      </c>
      <c r="E208" s="3">
        <f>INDEX(Waypoints1!$A$3:$L$13,MATCH(Flight1!$M208,Waypoints1!$I$3:$I$13,1),7)</f>
        <v>165.75</v>
      </c>
      <c r="F208" s="3" t="str">
        <f>INDEX(Waypoints1!$A$3:$L$13,MATCH(Flight1!$M208,Waypoints1!$I$3:$I$13,1),8)</f>
        <v xml:space="preserve">S </v>
      </c>
      <c r="H208" s="3">
        <f t="shared" si="41"/>
        <v>700</v>
      </c>
      <c r="I208" s="1">
        <f t="shared" si="40"/>
        <v>13127.734024970476</v>
      </c>
      <c r="J208" s="10">
        <f t="shared" si="42"/>
        <v>4001.3333308110014</v>
      </c>
      <c r="M208" s="10">
        <f t="shared" si="44"/>
        <v>4655.5333310494898</v>
      </c>
      <c r="S208" s="3">
        <f t="shared" si="45"/>
        <v>-298.77581880839432</v>
      </c>
      <c r="T208" s="3">
        <f>SQRT(('Inmarsat-march7'!E208-(6371+$J208/1000)*COS(RADIANS($C208))*COS(RADIANS($D208)))^2+('Inmarsat-march7'!F208-(6371+$J208/1000)*COS(RADIANS($C208))*SIN(RADIANS($D208)))^2+('Inmarsat-march7'!G208-(6371+$J208/1000)*SIN(RADIANS($C208)))^2)</f>
        <v>37450.967925487334</v>
      </c>
      <c r="U208" s="3">
        <f t="shared" si="46"/>
        <v>24.897984720992099</v>
      </c>
    </row>
    <row r="209" spans="1:21" x14ac:dyDescent="0.25">
      <c r="A209" s="4">
        <v>41705.961805555402</v>
      </c>
      <c r="B209" s="7">
        <f t="shared" si="43"/>
        <v>6.5833333296468481</v>
      </c>
      <c r="C209" s="13">
        <f t="shared" si="37"/>
        <v>-18.522496432831534</v>
      </c>
      <c r="D209" s="13">
        <f t="shared" si="38"/>
        <v>99.377230168316757</v>
      </c>
      <c r="E209" s="3">
        <f>INDEX(Waypoints1!$A$3:$L$13,MATCH(Flight1!$M209,Waypoints1!$I$3:$I$13,1),7)</f>
        <v>165.75</v>
      </c>
      <c r="F209" s="3" t="str">
        <f>INDEX(Waypoints1!$A$3:$L$13,MATCH(Flight1!$M209,Waypoints1!$I$3:$I$13,1),8)</f>
        <v xml:space="preserve">S </v>
      </c>
      <c r="H209" s="3">
        <f t="shared" si="41"/>
        <v>700</v>
      </c>
      <c r="I209" s="1">
        <f t="shared" si="40"/>
        <v>13127.734024970476</v>
      </c>
      <c r="J209" s="10">
        <f t="shared" si="42"/>
        <v>4001.3333308110014</v>
      </c>
      <c r="M209" s="10">
        <f t="shared" si="44"/>
        <v>4713.8666640840238</v>
      </c>
      <c r="S209" s="3">
        <f t="shared" si="45"/>
        <v>-302.88614344590928</v>
      </c>
      <c r="T209" s="3">
        <f>SQRT(('Inmarsat-march7'!E209-(6371+$J209/1000)*COS(RADIANS($C209))*COS(RADIANS($D209)))^2+('Inmarsat-march7'!F209-(6371+$J209/1000)*COS(RADIANS($C209))*SIN(RADIANS($D209)))^2+('Inmarsat-march7'!G209-(6371+$J209/1000)*SIN(RADIANS($C209)))^2)</f>
        <v>37476.208437311871</v>
      </c>
      <c r="U209" s="3">
        <f t="shared" si="46"/>
        <v>25.240511824536952</v>
      </c>
    </row>
    <row r="210" spans="1:21" x14ac:dyDescent="0.25">
      <c r="A210" s="4">
        <v>41705.965277777599</v>
      </c>
      <c r="B210" s="7">
        <f t="shared" si="43"/>
        <v>6.6666666623787023</v>
      </c>
      <c r="C210" s="13">
        <f t="shared" si="37"/>
        <v>-19.030909770907307</v>
      </c>
      <c r="D210" s="13">
        <f t="shared" si="38"/>
        <v>99.513827586264185</v>
      </c>
      <c r="E210" s="3">
        <f>INDEX(Waypoints1!$A$3:$L$13,MATCH(Flight1!$M210,Waypoints1!$I$3:$I$13,1),7)</f>
        <v>165.75</v>
      </c>
      <c r="F210" s="3" t="str">
        <f>INDEX(Waypoints1!$A$3:$L$13,MATCH(Flight1!$M210,Waypoints1!$I$3:$I$13,1),8)</f>
        <v xml:space="preserve">S </v>
      </c>
      <c r="H210" s="3">
        <f t="shared" si="41"/>
        <v>700</v>
      </c>
      <c r="I210" s="1">
        <f t="shared" si="40"/>
        <v>13127.734024970476</v>
      </c>
      <c r="J210" s="10">
        <f t="shared" si="42"/>
        <v>4001.3333308110014</v>
      </c>
      <c r="M210" s="10">
        <f t="shared" si="44"/>
        <v>4772.1999969963217</v>
      </c>
      <c r="N210" t="s">
        <v>119</v>
      </c>
      <c r="S210" s="3">
        <f t="shared" si="45"/>
        <v>-306.9457826931482</v>
      </c>
      <c r="T210" s="3">
        <f>SQRT(('Inmarsat-march7'!E210-(6371+$J210/1000)*COS(RADIANS($C210))*COS(RADIANS($D210)))^2+('Inmarsat-march7'!F210-(6371+$J210/1000)*COS(RADIANS($C210))*SIN(RADIANS($D210)))^2+('Inmarsat-march7'!G210-(6371+$J210/1000)*SIN(RADIANS($C210)))^2)</f>
        <v>37501.787252351678</v>
      </c>
      <c r="U210" s="3">
        <f t="shared" si="46"/>
        <v>25.578815039807523</v>
      </c>
    </row>
    <row r="211" spans="1:21" x14ac:dyDescent="0.25">
      <c r="A211" s="4">
        <v>41705.968749999804</v>
      </c>
      <c r="B211" s="7">
        <f t="shared" si="43"/>
        <v>6.7499999952851795</v>
      </c>
      <c r="C211" s="13">
        <f t="shared" si="37"/>
        <v>-19.539321660711998</v>
      </c>
      <c r="D211" s="13">
        <f t="shared" si="38"/>
        <v>99.650849782623752</v>
      </c>
      <c r="E211" s="3">
        <f>INDEX(Waypoints1!$A$3:$L$13,MATCH(Flight1!$M211,Waypoints1!$I$3:$I$13,1),7)</f>
        <v>165.75</v>
      </c>
      <c r="F211" s="3" t="str">
        <f>INDEX(Waypoints1!$A$3:$L$13,MATCH(Flight1!$M211,Waypoints1!$I$3:$I$13,1),8)</f>
        <v xml:space="preserve">S </v>
      </c>
      <c r="H211" s="3">
        <f t="shared" si="41"/>
        <v>700</v>
      </c>
      <c r="I211" s="1">
        <f t="shared" si="40"/>
        <v>13127.734024970476</v>
      </c>
      <c r="J211" s="10">
        <f t="shared" si="42"/>
        <v>4001.3333308110014</v>
      </c>
      <c r="M211" s="10">
        <f t="shared" si="44"/>
        <v>4830.5333300308557</v>
      </c>
      <c r="S211" s="3">
        <f t="shared" si="45"/>
        <v>-310.95523943464281</v>
      </c>
      <c r="T211" s="3">
        <f>SQRT(('Inmarsat-march7'!E211-(6371+$J211/1000)*COS(RADIANS($C211))*COS(RADIANS($D211)))^2+('Inmarsat-march7'!F211-(6371+$J211/1000)*COS(RADIANS($C211))*SIN(RADIANS($D211)))^2+('Inmarsat-march7'!G211-(6371+$J211/1000)*SIN(RADIANS($C211)))^2)</f>
        <v>37527.700188838498</v>
      </c>
      <c r="U211" s="3">
        <f t="shared" si="46"/>
        <v>25.912936486820399</v>
      </c>
    </row>
    <row r="212" spans="1:21" x14ac:dyDescent="0.25">
      <c r="A212" s="4">
        <v>41705.972222222103</v>
      </c>
      <c r="B212" s="7">
        <f t="shared" si="43"/>
        <v>6.8333333304617554</v>
      </c>
      <c r="C212" s="13">
        <f t="shared" si="37"/>
        <v>-20.047732105875429</v>
      </c>
      <c r="D212" s="13">
        <f t="shared" si="38"/>
        <v>99.788310266823984</v>
      </c>
      <c r="E212" s="3">
        <f>INDEX(Waypoints1!$A$3:$L$13,MATCH(Flight1!$M212,Waypoints1!$I$3:$I$13,1),7)</f>
        <v>165.75</v>
      </c>
      <c r="F212" s="3" t="str">
        <f>INDEX(Waypoints1!$A$3:$L$13,MATCH(Flight1!$M212,Waypoints1!$I$3:$I$13,1),8)</f>
        <v xml:space="preserve">S </v>
      </c>
      <c r="H212" s="3">
        <f t="shared" si="41"/>
        <v>700</v>
      </c>
      <c r="I212" s="1">
        <f t="shared" si="40"/>
        <v>13127.734024970476</v>
      </c>
      <c r="J212" s="10">
        <f t="shared" si="42"/>
        <v>4001.3333308110014</v>
      </c>
      <c r="M212" s="10">
        <f t="shared" si="44"/>
        <v>4888.8666646544589</v>
      </c>
      <c r="S212" s="3">
        <f t="shared" si="45"/>
        <v>-314.91530766333352</v>
      </c>
      <c r="T212" s="3">
        <f>SQRT(('Inmarsat-march7'!E212-(6371+$J212/1000)*COS(RADIANS($C212))*COS(RADIANS($D212)))^2+('Inmarsat-march7'!F212-(6371+$J212/1000)*COS(RADIANS($C212))*SIN(RADIANS($D212)))^2+('Inmarsat-march7'!G212-(6371+$J212/1000)*SIN(RADIANS($C212)))^2)</f>
        <v>37553.943131724242</v>
      </c>
      <c r="U212" s="3">
        <f t="shared" si="46"/>
        <v>26.242942885743105</v>
      </c>
    </row>
    <row r="213" spans="1:21" x14ac:dyDescent="0.25">
      <c r="A213" s="4">
        <v>41705.9756944443</v>
      </c>
      <c r="B213" s="7">
        <f t="shared" si="43"/>
        <v>6.9166666631936096</v>
      </c>
      <c r="C213" s="13">
        <f t="shared" si="37"/>
        <v>-20.556141068163768</v>
      </c>
      <c r="D213" s="13">
        <f t="shared" si="38"/>
        <v>99.926222736299664</v>
      </c>
      <c r="E213" s="3">
        <f>INDEX(Waypoints1!$A$3:$L$13,MATCH(Flight1!$M213,Waypoints1!$I$3:$I$13,1),7)</f>
        <v>165.75</v>
      </c>
      <c r="F213" s="3" t="str">
        <f>INDEX(Waypoints1!$A$3:$L$13,MATCH(Flight1!$M213,Waypoints1!$I$3:$I$13,1),8)</f>
        <v xml:space="preserve">S </v>
      </c>
      <c r="H213" s="3">
        <f t="shared" si="41"/>
        <v>700</v>
      </c>
      <c r="I213" s="1">
        <f t="shared" si="40"/>
        <v>13127.734024970476</v>
      </c>
      <c r="J213" s="10">
        <f t="shared" si="42"/>
        <v>4001.3333308110014</v>
      </c>
      <c r="M213" s="10">
        <f t="shared" si="44"/>
        <v>4947.1999975667568</v>
      </c>
      <c r="S213" s="3">
        <f t="shared" si="45"/>
        <v>-318.8265095686358</v>
      </c>
      <c r="T213" s="3">
        <f>SQRT(('Inmarsat-march7'!E213-(6371+$J213/1000)*COS(RADIANS($C213))*COS(RADIANS($D213)))^2+('Inmarsat-march7'!F213-(6371+$J213/1000)*COS(RADIANS($C213))*SIN(RADIANS($D213)))^2+('Inmarsat-march7'!G213-(6371+$J213/1000)*SIN(RADIANS($C213)))^2)</f>
        <v>37580.51200732986</v>
      </c>
      <c r="U213" s="3">
        <f t="shared" si="46"/>
        <v>26.568875605618814</v>
      </c>
    </row>
    <row r="214" spans="1:21" x14ac:dyDescent="0.25">
      <c r="A214" s="4">
        <v>41705.979166666497</v>
      </c>
      <c r="B214" s="7">
        <f t="shared" si="43"/>
        <v>6.9999999959254637</v>
      </c>
      <c r="C214" s="13">
        <f t="shared" si="37"/>
        <v>-21.06454855269255</v>
      </c>
      <c r="D214" s="13">
        <f t="shared" si="38"/>
        <v>100.06460110737434</v>
      </c>
      <c r="E214" s="3">
        <f>INDEX(Waypoints1!$A$3:$L$13,MATCH(Flight1!$M214,Waypoints1!$I$3:$I$13,1),7)</f>
        <v>165.75</v>
      </c>
      <c r="F214" s="3" t="str">
        <f>INDEX(Waypoints1!$A$3:$L$13,MATCH(Flight1!$M214,Waypoints1!$I$3:$I$13,1),8)</f>
        <v xml:space="preserve">S </v>
      </c>
      <c r="H214" s="3">
        <f t="shared" si="41"/>
        <v>700</v>
      </c>
      <c r="I214" s="1">
        <f t="shared" si="40"/>
        <v>13127.734024970476</v>
      </c>
      <c r="J214" s="10">
        <f t="shared" si="42"/>
        <v>4001.3333308110014</v>
      </c>
      <c r="M214" s="10">
        <f t="shared" si="44"/>
        <v>5005.5333304790547</v>
      </c>
      <c r="S214" s="3">
        <f t="shared" si="45"/>
        <v>-322.68897436782908</v>
      </c>
      <c r="T214" s="3">
        <f>SQRT(('Inmarsat-march7'!E214-(6371+$J214/1000)*COS(RADIANS($C214))*COS(RADIANS($D214)))^2+('Inmarsat-march7'!F214-(6371+$J214/1000)*COS(RADIANS($C214))*SIN(RADIANS($D214)))^2+('Inmarsat-march7'!G214-(6371+$J214/1000)*SIN(RADIANS($C214)))^2)</f>
        <v>37607.402754999755</v>
      </c>
      <c r="U214" s="3">
        <f t="shared" si="46"/>
        <v>26.890747669895063</v>
      </c>
    </row>
    <row r="215" spans="1:21" x14ac:dyDescent="0.25">
      <c r="A215" s="4">
        <v>41705.982638888701</v>
      </c>
      <c r="B215" s="7">
        <f t="shared" si="43"/>
        <v>7.0833333288319409</v>
      </c>
      <c r="C215" s="13">
        <f t="shared" si="37"/>
        <v>-21.572954550395504</v>
      </c>
      <c r="D215" s="13">
        <f t="shared" si="38"/>
        <v>100.20345950774103</v>
      </c>
      <c r="E215" s="3">
        <f>INDEX(Waypoints1!$A$3:$L$13,MATCH(Flight1!$M215,Waypoints1!$I$3:$I$13,1),7)</f>
        <v>165.75</v>
      </c>
      <c r="F215" s="3" t="str">
        <f>INDEX(Waypoints1!$A$3:$L$13,MATCH(Flight1!$M215,Waypoints1!$I$3:$I$13,1),8)</f>
        <v xml:space="preserve">S </v>
      </c>
      <c r="H215" s="3">
        <f t="shared" si="41"/>
        <v>700</v>
      </c>
      <c r="I215" s="1">
        <f t="shared" si="40"/>
        <v>13127.734024970476</v>
      </c>
      <c r="J215" s="10">
        <f t="shared" si="42"/>
        <v>4001.3333308110014</v>
      </c>
      <c r="M215" s="10">
        <f t="shared" si="44"/>
        <v>5063.8666635135887</v>
      </c>
      <c r="S215" s="3">
        <f t="shared" si="45"/>
        <v>-326.50379127417307</v>
      </c>
      <c r="T215" s="3">
        <f>SQRT(('Inmarsat-march7'!E215-(6371+$J215/1000)*COS(RADIANS($C215))*COS(RADIANS($D215)))^2+('Inmarsat-march7'!F215-(6371+$J215/1000)*COS(RADIANS($C215))*SIN(RADIANS($D215)))^2+('Inmarsat-march7'!G215-(6371+$J215/1000)*SIN(RADIANS($C215)))^2)</f>
        <v>37634.611404133233</v>
      </c>
      <c r="U215" s="3">
        <f t="shared" si="46"/>
        <v>27.208649133477593</v>
      </c>
    </row>
    <row r="216" spans="1:21" x14ac:dyDescent="0.25">
      <c r="A216" s="4">
        <v>41705.986111110898</v>
      </c>
      <c r="B216" s="7">
        <f t="shared" si="43"/>
        <v>7.1666666615637951</v>
      </c>
      <c r="C216" s="13">
        <f t="shared" si="37"/>
        <v>-22.081359048669377</v>
      </c>
      <c r="D216" s="13">
        <f t="shared" si="38"/>
        <v>100.34281228763057</v>
      </c>
      <c r="E216" s="3">
        <f>INDEX(Waypoints1!$A$3:$L$13,MATCH(Flight1!$M216,Waypoints1!$I$3:$I$13,1),7)</f>
        <v>165.75</v>
      </c>
      <c r="F216" s="3" t="str">
        <f>INDEX(Waypoints1!$A$3:$L$13,MATCH(Flight1!$M216,Waypoints1!$I$3:$I$13,1),8)</f>
        <v xml:space="preserve">S </v>
      </c>
      <c r="H216" s="3">
        <f t="shared" si="41"/>
        <v>700</v>
      </c>
      <c r="I216" s="1">
        <f t="shared" si="40"/>
        <v>13127.734024970476</v>
      </c>
      <c r="J216" s="10">
        <f t="shared" si="42"/>
        <v>4001.3333308110014</v>
      </c>
      <c r="M216" s="10">
        <f t="shared" si="44"/>
        <v>5122.1999964258866</v>
      </c>
      <c r="S216" s="3">
        <f t="shared" si="45"/>
        <v>-330.27096551503053</v>
      </c>
      <c r="T216" s="3">
        <f>SQRT(('Inmarsat-march7'!E216-(6371+$J216/1000)*COS(RADIANS($C216))*COS(RADIANS($D216)))^2+('Inmarsat-march7'!F216-(6371+$J216/1000)*COS(RADIANS($C216))*SIN(RADIANS($D216)))^2+('Inmarsat-march7'!G216-(6371+$J216/1000)*SIN(RADIANS($C216)))^2)</f>
        <v>37662.133984394168</v>
      </c>
      <c r="U216" s="3">
        <f t="shared" si="46"/>
        <v>27.522580260934774</v>
      </c>
    </row>
    <row r="217" spans="1:21" x14ac:dyDescent="0.25">
      <c r="A217" s="4">
        <v>41705.989583333198</v>
      </c>
      <c r="B217" s="7">
        <f t="shared" si="43"/>
        <v>7.249999996740371</v>
      </c>
      <c r="C217" s="13">
        <f t="shared" si="37"/>
        <v>-22.589762052670281</v>
      </c>
      <c r="D217" s="13">
        <f t="shared" si="38"/>
        <v>100.48267403425235</v>
      </c>
      <c r="E217" s="3">
        <f>INDEX(Waypoints1!$A$3:$L$13,MATCH(Flight1!$M217,Waypoints1!$I$3:$I$13,1),7)</f>
        <v>165.75</v>
      </c>
      <c r="F217" s="3" t="str">
        <f>INDEX(Waypoints1!$A$3:$L$13,MATCH(Flight1!$M217,Waypoints1!$I$3:$I$13,1),8)</f>
        <v xml:space="preserve">S </v>
      </c>
      <c r="H217" s="3">
        <f t="shared" si="41"/>
        <v>700</v>
      </c>
      <c r="I217" s="1">
        <f t="shared" si="40"/>
        <v>13127.734024970476</v>
      </c>
      <c r="J217" s="10">
        <f t="shared" si="42"/>
        <v>4001.3333308110014</v>
      </c>
      <c r="M217" s="10">
        <f t="shared" si="44"/>
        <v>5180.5333310494898</v>
      </c>
      <c r="S217" s="3">
        <f t="shared" si="45"/>
        <v>-333.99146220086516</v>
      </c>
      <c r="T217" s="3">
        <f>SQRT(('Inmarsat-march7'!E217-(6371+$J217/1000)*COS(RADIANS($C217))*COS(RADIANS($D217)))^2+('Inmarsat-march7'!F217-(6371+$J217/1000)*COS(RADIANS($C217))*SIN(RADIANS($D217)))^2+('Inmarsat-march7'!G217-(6371+$J217/1000)*SIN(RADIANS($C217)))^2)</f>
        <v>37689.966606859867</v>
      </c>
      <c r="U217" s="3">
        <f t="shared" si="46"/>
        <v>27.832622465699387</v>
      </c>
    </row>
    <row r="218" spans="1:21" x14ac:dyDescent="0.25">
      <c r="A218" s="4">
        <v>41705.993055555402</v>
      </c>
      <c r="B218" s="7">
        <f t="shared" si="43"/>
        <v>7.3333333296468481</v>
      </c>
      <c r="C218" s="13">
        <f t="shared" si="37"/>
        <v>-23.098163522457114</v>
      </c>
      <c r="D218" s="13">
        <f t="shared" si="38"/>
        <v>100.62305956332649</v>
      </c>
      <c r="E218" s="3">
        <f>INDEX(Waypoints1!$A$3:$L$13,MATCH(Flight1!$M218,Waypoints1!$I$3:$I$13,1),7)</f>
        <v>165.75</v>
      </c>
      <c r="F218" s="3" t="str">
        <f>INDEX(Waypoints1!$A$3:$L$13,MATCH(Flight1!$M218,Waypoints1!$I$3:$I$13,1),8)</f>
        <v xml:space="preserve">S </v>
      </c>
      <c r="H218" s="3">
        <f t="shared" si="41"/>
        <v>700</v>
      </c>
      <c r="I218" s="1">
        <f t="shared" si="40"/>
        <v>13127.734024970476</v>
      </c>
      <c r="J218" s="10">
        <f t="shared" si="42"/>
        <v>4001.3333308110014</v>
      </c>
      <c r="M218" s="10">
        <f t="shared" si="44"/>
        <v>5238.8666640840238</v>
      </c>
      <c r="S218" s="3">
        <f t="shared" si="45"/>
        <v>-337.66584446735766</v>
      </c>
      <c r="T218" s="3">
        <f>SQRT(('Inmarsat-march7'!E218-(6371+$J218/1000)*COS(RADIANS($C218))*COS(RADIANS($D218)))^2+('Inmarsat-march7'!F218-(6371+$J218/1000)*COS(RADIANS($C218))*SIN(RADIANS($D218)))^2+('Inmarsat-march7'!G218-(6371+$J218/1000)*SIN(RADIANS($C218)))^2)</f>
        <v>37718.105427088012</v>
      </c>
      <c r="U218" s="3">
        <f t="shared" si="46"/>
        <v>28.13882022814505</v>
      </c>
    </row>
    <row r="219" spans="1:21" x14ac:dyDescent="0.25">
      <c r="A219" s="4">
        <v>41705.996527777599</v>
      </c>
      <c r="B219" s="7">
        <f t="shared" si="43"/>
        <v>7.4166666623787023</v>
      </c>
      <c r="C219" s="13">
        <f t="shared" si="37"/>
        <v>-23.606563459265661</v>
      </c>
      <c r="D219" s="13">
        <f t="shared" si="38"/>
        <v>100.76398395201457</v>
      </c>
      <c r="E219" s="3">
        <f>INDEX(Waypoints1!$A$3:$L$13,MATCH(Flight1!$M219,Waypoints1!$I$3:$I$13,1),7)</f>
        <v>165.75</v>
      </c>
      <c r="F219" s="3" t="str">
        <f>INDEX(Waypoints1!$A$3:$L$13,MATCH(Flight1!$M219,Waypoints1!$I$3:$I$13,1),8)</f>
        <v xml:space="preserve">S </v>
      </c>
      <c r="H219" s="3">
        <f t="shared" si="41"/>
        <v>700</v>
      </c>
      <c r="I219" s="1">
        <f t="shared" si="40"/>
        <v>13127.734024970476</v>
      </c>
      <c r="J219" s="10">
        <f t="shared" si="42"/>
        <v>4001.3333308110014</v>
      </c>
      <c r="M219" s="10">
        <f t="shared" si="44"/>
        <v>5297.1999969963217</v>
      </c>
      <c r="S219" s="3">
        <f t="shared" si="45"/>
        <v>-341.29440173390356</v>
      </c>
      <c r="T219" s="3">
        <f>SQRT(('Inmarsat-march7'!E219-(6371+$J219/1000)*COS(RADIANS($C219))*COS(RADIANS($D219)))^2+('Inmarsat-march7'!F219-(6371+$J219/1000)*COS(RADIANS($C219))*SIN(RADIANS($D219)))^2+('Inmarsat-march7'!G219-(6371+$J219/1000)*SIN(RADIANS($C219)))^2)</f>
        <v>37746.546627027223</v>
      </c>
      <c r="U219" s="3">
        <f t="shared" si="46"/>
        <v>28.441199939210492</v>
      </c>
    </row>
    <row r="220" spans="1:21" x14ac:dyDescent="0.25">
      <c r="A220" s="4">
        <v>41705.999999999804</v>
      </c>
      <c r="B220" s="7">
        <f t="shared" si="43"/>
        <v>7.4999999952851795</v>
      </c>
      <c r="C220" s="13">
        <f t="shared" si="37"/>
        <v>-24.114961853303402</v>
      </c>
      <c r="D220" s="13">
        <f t="shared" si="38"/>
        <v>100.90546253403031</v>
      </c>
      <c r="E220" s="3">
        <f>INDEX(Waypoints1!$A$3:$L$13,MATCH(Flight1!$M220,Waypoints1!$I$3:$I$13,1),7)</f>
        <v>165.5</v>
      </c>
      <c r="F220" s="3" t="str">
        <f>INDEX(Waypoints1!$A$3:$L$13,MATCH(Flight1!$M220,Waypoints1!$I$3:$I$13,1),8)</f>
        <v>S</v>
      </c>
      <c r="H220" s="3">
        <f t="shared" si="41"/>
        <v>700</v>
      </c>
      <c r="I220" s="1">
        <f t="shared" si="40"/>
        <v>13127.734024970476</v>
      </c>
      <c r="J220" s="10">
        <f t="shared" si="42"/>
        <v>4001.3333308110014</v>
      </c>
      <c r="M220" s="10">
        <f t="shared" si="44"/>
        <v>5355.5333300308557</v>
      </c>
      <c r="S220" s="3">
        <f t="shared" si="45"/>
        <v>-344.87770800564545</v>
      </c>
      <c r="T220" s="3">
        <f>SQRT(('Inmarsat-march7'!E220-(6371+$J220/1000)*COS(RADIANS($C220))*COS(RADIANS($D220)))^2+('Inmarsat-march7'!F220-(6371+$J220/1000)*COS(RADIANS($C220))*SIN(RADIANS($D220)))^2+('Inmarsat-march7'!G220-(6371+$J220/1000)*SIN(RADIANS($C220)))^2)</f>
        <v>37775.28643588048</v>
      </c>
      <c r="U220" s="3">
        <f t="shared" si="46"/>
        <v>28.739808853257273</v>
      </c>
    </row>
    <row r="221" spans="1:21" x14ac:dyDescent="0.25">
      <c r="A221" s="4">
        <v>41706.003472222001</v>
      </c>
      <c r="B221" s="7">
        <f t="shared" si="43"/>
        <v>7.5833333280170336</v>
      </c>
      <c r="C221" s="13">
        <f t="shared" si="37"/>
        <v>-24.622788122958518</v>
      </c>
      <c r="D221" s="13">
        <f t="shared" si="38"/>
        <v>101.04994937693512</v>
      </c>
      <c r="E221" s="3">
        <f>INDEX(Waypoints1!$A$3:$L$13,MATCH(Flight1!$M221,Waypoints1!$I$3:$I$13,1),7)</f>
        <v>165.5</v>
      </c>
      <c r="F221" s="3" t="str">
        <f>INDEX(Waypoints1!$A$3:$L$13,MATCH(Flight1!$M221,Waypoints1!$I$3:$I$13,1),8)</f>
        <v>S</v>
      </c>
      <c r="H221" s="3">
        <f t="shared" si="41"/>
        <v>700</v>
      </c>
      <c r="I221" s="1">
        <f t="shared" si="40"/>
        <v>13127.734024970476</v>
      </c>
      <c r="J221" s="10">
        <f t="shared" si="42"/>
        <v>4001.3333308110014</v>
      </c>
      <c r="M221" s="10">
        <f t="shared" si="44"/>
        <v>5413.8666629431536</v>
      </c>
      <c r="S221" s="3">
        <f t="shared" si="45"/>
        <v>-350.0916204148881</v>
      </c>
      <c r="T221" s="3">
        <f>SQRT(('Inmarsat-march7'!E221-(6371+$J221/1000)*COS(RADIANS($C221))*COS(RADIANS($D221)))^2+('Inmarsat-march7'!F221-(6371+$J221/1000)*COS(RADIANS($C221))*SIN(RADIANS($D221)))^2+('Inmarsat-march7'!G221-(6371+$J221/1000)*SIN(RADIANS($C221)))^2)</f>
        <v>37804.460737371148</v>
      </c>
      <c r="U221" s="3">
        <f t="shared" si="46"/>
        <v>29.174301490667858</v>
      </c>
    </row>
    <row r="222" spans="1:21" x14ac:dyDescent="0.25">
      <c r="A222" s="4">
        <v>41706.0069444443</v>
      </c>
      <c r="B222" s="7">
        <f t="shared" si="43"/>
        <v>7.6666666631936096</v>
      </c>
      <c r="C222" s="13">
        <f t="shared" si="37"/>
        <v>-25.130612786164349</v>
      </c>
      <c r="D222" s="13">
        <f t="shared" si="38"/>
        <v>101.19503126202797</v>
      </c>
      <c r="E222" s="3">
        <f>INDEX(Waypoints1!$A$3:$L$13,MATCH(Flight1!$M222,Waypoints1!$I$3:$I$13,1),7)</f>
        <v>165.5</v>
      </c>
      <c r="F222" s="3" t="str">
        <f>INDEX(Waypoints1!$A$3:$L$13,MATCH(Flight1!$M222,Waypoints1!$I$3:$I$13,1),8)</f>
        <v>S</v>
      </c>
      <c r="H222" s="3">
        <f t="shared" si="41"/>
        <v>700</v>
      </c>
      <c r="I222" s="1">
        <f t="shared" si="40"/>
        <v>7659.6674123342609</v>
      </c>
      <c r="J222" s="10">
        <f t="shared" si="42"/>
        <v>2334.6666272794828</v>
      </c>
      <c r="L222" s="10">
        <v>-20</v>
      </c>
      <c r="M222" s="10">
        <f t="shared" si="44"/>
        <v>5472.1999975667568</v>
      </c>
      <c r="N222" t="s">
        <v>120</v>
      </c>
      <c r="O222" s="6">
        <v>250</v>
      </c>
      <c r="S222" s="3">
        <f t="shared" si="45"/>
        <v>-366.28373012718993</v>
      </c>
      <c r="T222" s="3">
        <f>SQRT(('Inmarsat-march7'!E222-(6371+$J222/1000)*COS(RADIANS($C222))*COS(RADIANS($D222)))^2+('Inmarsat-march7'!F222-(6371+$J222/1000)*COS(RADIANS($C222))*SIN(RADIANS($D222)))^2+('Inmarsat-march7'!G222-(6371+$J222/1000)*SIN(RADIANS($C222)))^2)</f>
        <v>37834.984382223563</v>
      </c>
      <c r="U222" s="3">
        <f t="shared" si="46"/>
        <v>30.5236448524156</v>
      </c>
    </row>
    <row r="223" spans="1:21" x14ac:dyDescent="0.25">
      <c r="A223" s="4">
        <v>41706.010416666497</v>
      </c>
      <c r="B223" s="7">
        <f t="shared" si="43"/>
        <v>7.7499999959254637</v>
      </c>
      <c r="C223" s="13">
        <f t="shared" ref="C223:C238" si="47">DEGREES(ASIN(SIN(RADIANS(C222))*COS(($M223-$M222)/6371) + COS(RADIANS(C222))*SIN(($M223-$M222)/6371)*COS(RADIANS($E222))))</f>
        <v>-25.420814947863416</v>
      </c>
      <c r="D223" s="13">
        <f t="shared" ref="D223:D238" si="48">DEGREES(RADIANS(D222)+ ATAN2(COS(($M223-$M222)/6371)-SIN(RADIANS(C222))*SIN(RADIANS(C223)), SIN(RADIANS($E222))*SIN(($M223-$M222)/6371)*COS(RADIANS(C222))))</f>
        <v>101.2781344254845</v>
      </c>
      <c r="E223" s="3">
        <f>INDEX(Waypoints1!$A$3:$L$13,MATCH(Flight1!$M223,Waypoints1!$I$3:$I$13,1),7)</f>
        <v>165.5</v>
      </c>
      <c r="F223" s="3" t="str">
        <f>INDEX(Waypoints1!$A$3:$L$13,MATCH(Flight1!$M223,Waypoints1!$I$3:$I$13,1),8)</f>
        <v>S</v>
      </c>
      <c r="H223" s="9">
        <v>400</v>
      </c>
      <c r="I223" s="1">
        <f t="shared" si="40"/>
        <v>2191.6009601128585</v>
      </c>
      <c r="J223" s="10">
        <f t="shared" si="42"/>
        <v>667.99997264239937</v>
      </c>
      <c r="L223" s="10">
        <v>-20</v>
      </c>
      <c r="M223" s="10">
        <f t="shared" si="44"/>
        <v>5505.5333306594985</v>
      </c>
      <c r="N223" t="s">
        <v>93</v>
      </c>
      <c r="S223" s="3">
        <f t="shared" si="45"/>
        <v>-204.70362185469997</v>
      </c>
      <c r="T223" s="3">
        <f>SQRT(('Inmarsat-march7'!E223-(6371+$J223/1000)*COS(RADIANS($C223))*COS(RADIANS($D223)))^2+('Inmarsat-march7'!F223-(6371+$J223/1000)*COS(RADIANS($C223))*SIN(RADIANS($D223)))^2+('Inmarsat-march7'!G223-(6371+$J223/1000)*SIN(RADIANS($C223)))^2)</f>
        <v>37852.043017254997</v>
      </c>
      <c r="U223" s="3">
        <f t="shared" si="46"/>
        <v>17.058635031433369</v>
      </c>
    </row>
    <row r="224" spans="1:21" x14ac:dyDescent="0.25">
      <c r="A224" s="4">
        <v>41706.013888888701</v>
      </c>
      <c r="B224" s="7">
        <f t="shared" si="43"/>
        <v>7.8333333288319409</v>
      </c>
      <c r="C224" s="13">
        <f t="shared" si="47"/>
        <v>-25.565921769970625</v>
      </c>
      <c r="D224" s="13">
        <f t="shared" si="48"/>
        <v>101.31973634777445</v>
      </c>
      <c r="E224" s="3">
        <f>INDEX(Waypoints1!$A$3:$L$13,MATCH(Flight1!$M224,Waypoints1!$I$3:$I$13,1),7)</f>
        <v>165.5</v>
      </c>
      <c r="F224" s="3" t="str">
        <f>INDEX(Waypoints1!$A$3:$L$13,MATCH(Flight1!$M224,Waypoints1!$I$3:$I$13,1),8)</f>
        <v>S</v>
      </c>
      <c r="H224" s="9">
        <v>200</v>
      </c>
      <c r="I224" s="1">
        <f t="shared" si="40"/>
        <v>824.58434419295793</v>
      </c>
      <c r="J224" s="10">
        <f t="shared" si="42"/>
        <v>251.3333081100136</v>
      </c>
      <c r="L224" s="10">
        <v>-5</v>
      </c>
      <c r="M224" s="10">
        <f t="shared" si="44"/>
        <v>5522.1999972407939</v>
      </c>
      <c r="N224" t="s">
        <v>85</v>
      </c>
      <c r="S224" s="3">
        <f t="shared" si="45"/>
        <v>-85.949258478447717</v>
      </c>
      <c r="T224" s="3">
        <f>SQRT(('Inmarsat-march7'!E224-(6371+$J224/1000)*COS(RADIANS($C224))*COS(RADIANS($D224)))^2+('Inmarsat-march7'!F224-(6371+$J224/1000)*COS(RADIANS($C224))*SIN(RADIANS($D224)))^2+('Inmarsat-march7'!G224-(6371+$J224/1000)*SIN(RADIANS($C224)))^2)</f>
        <v>37859.205455424846</v>
      </c>
      <c r="U224" s="3">
        <f t="shared" si="46"/>
        <v>7.162438169849338</v>
      </c>
    </row>
    <row r="225" spans="1:21" x14ac:dyDescent="0.25">
      <c r="A225" s="4">
        <v>41706.017361110898</v>
      </c>
      <c r="B225" s="7">
        <f t="shared" si="43"/>
        <v>7.9166666615637951</v>
      </c>
      <c r="C225" s="13">
        <f t="shared" si="47"/>
        <v>-25.565921769970625</v>
      </c>
      <c r="D225" s="13">
        <f t="shared" si="48"/>
        <v>101.31973634777445</v>
      </c>
      <c r="E225" s="3">
        <f>INDEX(Waypoints1!$A$3:$L$13,MATCH(Flight1!$M225,Waypoints1!$I$3:$I$13,1),7)</f>
        <v>165.5</v>
      </c>
      <c r="F225" s="3" t="str">
        <f>INDEX(Waypoints1!$A$3:$L$13,MATCH(Flight1!$M225,Waypoints1!$I$3:$I$13,1),8)</f>
        <v>S</v>
      </c>
      <c r="H225" s="3">
        <v>0</v>
      </c>
      <c r="I225" s="1">
        <f t="shared" si="40"/>
        <v>0</v>
      </c>
      <c r="J225" s="11">
        <v>0</v>
      </c>
      <c r="L225" s="10">
        <v>-5</v>
      </c>
      <c r="M225" s="10">
        <f t="shared" si="44"/>
        <v>5522.1999972407939</v>
      </c>
      <c r="S225" s="3">
        <f t="shared" si="45"/>
        <v>25.210554092488525</v>
      </c>
      <c r="T225" s="3">
        <f>SQRT(('Inmarsat-march7'!E225-(6371+$J225/1000)*COS(RADIANS($C225))*COS(RADIANS($D225)))^2+('Inmarsat-march7'!F225-(6371+$J225/1000)*COS(RADIANS($C225))*SIN(RADIANS($D225)))^2+('Inmarsat-march7'!G225-(6371+$J225/1000)*SIN(RADIANS($C225)))^2)</f>
        <v>37857.104575932302</v>
      </c>
      <c r="U225" s="3">
        <f t="shared" si="46"/>
        <v>-2.1008794925437542</v>
      </c>
    </row>
    <row r="226" spans="1:21" x14ac:dyDescent="0.25">
      <c r="A226" s="4">
        <v>41706.020833333103</v>
      </c>
      <c r="B226" s="7">
        <f t="shared" si="43"/>
        <v>7.9999999944702722</v>
      </c>
      <c r="C226" s="13">
        <f t="shared" si="47"/>
        <v>-25.565921769970625</v>
      </c>
      <c r="D226" s="13">
        <f t="shared" si="48"/>
        <v>101.31973634777445</v>
      </c>
      <c r="E226" s="3">
        <f>INDEX(Waypoints1!$A$3:$L$13,MATCH(Flight1!$M226,Waypoints1!$I$3:$I$13,1),7)</f>
        <v>165.5</v>
      </c>
      <c r="F226" s="3" t="str">
        <f>INDEX(Waypoints1!$A$3:$L$13,MATCH(Flight1!$M226,Waypoints1!$I$3:$I$13,1),8)</f>
        <v>S</v>
      </c>
      <c r="H226" s="3">
        <f t="shared" ref="H226:H231" si="49">H225</f>
        <v>0</v>
      </c>
      <c r="I226" s="1">
        <f t="shared" si="40"/>
        <v>0</v>
      </c>
      <c r="J226" s="10">
        <f t="shared" si="42"/>
        <v>0</v>
      </c>
      <c r="M226" s="10">
        <f t="shared" si="44"/>
        <v>5522.1999972407939</v>
      </c>
      <c r="S226" s="3">
        <f t="shared" si="45"/>
        <v>27.300134242710879</v>
      </c>
      <c r="T226" s="3">
        <f>SQRT(('Inmarsat-march7'!E226-(6371+$J226/1000)*COS(RADIANS($C226))*COS(RADIANS($D226)))^2+('Inmarsat-march7'!F226-(6371+$J226/1000)*COS(RADIANS($C226))*SIN(RADIANS($D226)))^2+('Inmarsat-march7'!G226-(6371+$J226/1000)*SIN(RADIANS($C226)))^2)</f>
        <v>37854.829564757063</v>
      </c>
      <c r="U226" s="3">
        <f t="shared" si="46"/>
        <v>-2.2750111752393423</v>
      </c>
    </row>
    <row r="227" spans="1:21" x14ac:dyDescent="0.25">
      <c r="A227" s="4">
        <v>41706.024305555402</v>
      </c>
      <c r="B227" s="7">
        <f t="shared" si="43"/>
        <v>8.0833333296468481</v>
      </c>
      <c r="C227" s="13">
        <f t="shared" si="47"/>
        <v>-25.565921769970625</v>
      </c>
      <c r="D227" s="13">
        <f t="shared" si="48"/>
        <v>101.31973634777445</v>
      </c>
      <c r="E227" s="3">
        <f>INDEX(Waypoints1!$A$3:$L$13,MATCH(Flight1!$M227,Waypoints1!$I$3:$I$13,1),7)</f>
        <v>165.5</v>
      </c>
      <c r="F227" s="3" t="str">
        <f>INDEX(Waypoints1!$A$3:$L$13,MATCH(Flight1!$M227,Waypoints1!$I$3:$I$13,1),8)</f>
        <v>S</v>
      </c>
      <c r="H227" s="3">
        <f t="shared" si="49"/>
        <v>0</v>
      </c>
      <c r="I227" s="1">
        <f t="shared" si="40"/>
        <v>0</v>
      </c>
      <c r="J227" s="10">
        <f t="shared" si="42"/>
        <v>0</v>
      </c>
      <c r="M227" s="10">
        <f t="shared" si="44"/>
        <v>5522.1999972407939</v>
      </c>
      <c r="S227" s="3">
        <f t="shared" si="45"/>
        <v>27.473197776165609</v>
      </c>
      <c r="T227" s="3">
        <f>SQRT(('Inmarsat-march7'!E227-(6371+$J227/1000)*COS(RADIANS($C227))*COS(RADIANS($D227)))^2+('Inmarsat-march7'!F227-(6371+$J227/1000)*COS(RADIANS($C227))*SIN(RADIANS($D227)))^2+('Inmarsat-march7'!G227-(6371+$J227/1000)*SIN(RADIANS($C227)))^2)</f>
        <v>37852.540131558409</v>
      </c>
      <c r="U227" s="3">
        <f t="shared" si="46"/>
        <v>-2.289433198653569</v>
      </c>
    </row>
    <row r="228" spans="1:21" x14ac:dyDescent="0.25">
      <c r="A228" s="4">
        <v>41706.027777777599</v>
      </c>
      <c r="B228" s="7">
        <f t="shared" si="43"/>
        <v>8.1666666623787023</v>
      </c>
      <c r="C228" s="13">
        <f t="shared" si="47"/>
        <v>-25.565921769970625</v>
      </c>
      <c r="D228" s="13">
        <f t="shared" si="48"/>
        <v>101.31973634777445</v>
      </c>
      <c r="E228" s="3">
        <f>INDEX(Waypoints1!$A$3:$L$13,MATCH(Flight1!$M228,Waypoints1!$I$3:$I$13,1),7)</f>
        <v>165.5</v>
      </c>
      <c r="F228" s="3" t="str">
        <f>INDEX(Waypoints1!$A$3:$L$13,MATCH(Flight1!$M228,Waypoints1!$I$3:$I$13,1),8)</f>
        <v>S</v>
      </c>
      <c r="H228" s="3">
        <f t="shared" si="49"/>
        <v>0</v>
      </c>
      <c r="I228" s="1">
        <f t="shared" ref="I228:I234" si="50">J228/0.3048</f>
        <v>0</v>
      </c>
      <c r="J228" s="10">
        <f t="shared" si="42"/>
        <v>0</v>
      </c>
      <c r="M228" s="10">
        <f t="shared" si="44"/>
        <v>5522.1999972407939</v>
      </c>
      <c r="N228" s="3" t="s">
        <v>114</v>
      </c>
      <c r="S228" s="3">
        <f t="shared" si="45"/>
        <v>27.633384688206696</v>
      </c>
      <c r="T228" s="3">
        <f>SQRT(('Inmarsat-march7'!E228-(6371+$J228/1000)*COS(RADIANS($C228))*COS(RADIANS($D228)))^2+('Inmarsat-march7'!F228-(6371+$J228/1000)*COS(RADIANS($C228))*SIN(RADIANS($D228)))^2+('Inmarsat-march7'!G228-(6371+$J228/1000)*SIN(RADIANS($C228)))^2)</f>
        <v>37850.23734951768</v>
      </c>
      <c r="U228" s="3">
        <f t="shared" si="46"/>
        <v>-2.3027820407296531</v>
      </c>
    </row>
    <row r="229" spans="1:21" x14ac:dyDescent="0.25">
      <c r="A229" s="4">
        <v>41706.031249999804</v>
      </c>
      <c r="B229" s="7">
        <f t="shared" si="43"/>
        <v>8.2499999952851795</v>
      </c>
      <c r="C229" s="13">
        <f t="shared" si="47"/>
        <v>-25.565921769970625</v>
      </c>
      <c r="D229" s="13">
        <f t="shared" si="48"/>
        <v>101.31973634777445</v>
      </c>
      <c r="E229" s="3">
        <f>INDEX(Waypoints1!$A$3:$L$13,MATCH(Flight1!$M229,Waypoints1!$I$3:$I$13,1),7)</f>
        <v>165.5</v>
      </c>
      <c r="F229" s="3" t="str">
        <f>INDEX(Waypoints1!$A$3:$L$13,MATCH(Flight1!$M229,Waypoints1!$I$3:$I$13,1),8)</f>
        <v>S</v>
      </c>
      <c r="H229" s="3">
        <f t="shared" si="49"/>
        <v>0</v>
      </c>
      <c r="I229" s="1">
        <f t="shared" si="50"/>
        <v>0</v>
      </c>
      <c r="J229" s="10">
        <f t="shared" si="42"/>
        <v>0</v>
      </c>
      <c r="L229" s="10">
        <f t="shared" ref="L229:L238" si="51">-H229/12</f>
        <v>0</v>
      </c>
      <c r="M229" s="10">
        <f t="shared" si="44"/>
        <v>5522.1999972407939</v>
      </c>
      <c r="N229" s="3"/>
      <c r="S229" s="3">
        <f t="shared" si="45"/>
        <v>27.780658882210147</v>
      </c>
      <c r="T229" s="3">
        <f>SQRT(('Inmarsat-march7'!E229-(6371+$J229/1000)*COS(RADIANS($C229))*COS(RADIANS($D229)))^2+('Inmarsat-march7'!F229-(6371+$J229/1000)*COS(RADIANS($C229))*SIN(RADIANS($D229)))^2+('Inmarsat-march7'!G229-(6371+$J229/1000)*SIN(RADIANS($C229)))^2)</f>
        <v>37847.922294622687</v>
      </c>
      <c r="U229" s="3">
        <f t="shared" si="46"/>
        <v>-2.3150548949924996</v>
      </c>
    </row>
    <row r="230" spans="1:21" x14ac:dyDescent="0.25">
      <c r="A230" s="4">
        <v>41706.034722222001</v>
      </c>
      <c r="B230" s="7">
        <f t="shared" si="43"/>
        <v>8.3333333280170336</v>
      </c>
      <c r="C230" s="13">
        <f t="shared" si="47"/>
        <v>-25.565921769970625</v>
      </c>
      <c r="D230" s="13">
        <f t="shared" si="48"/>
        <v>101.31973634777445</v>
      </c>
      <c r="E230" s="3">
        <f>INDEX(Waypoints1!$A$3:$L$13,MATCH(Flight1!$M230,Waypoints1!$I$3:$I$13,1),7)</f>
        <v>165.5</v>
      </c>
      <c r="F230" s="3" t="str">
        <f>INDEX(Waypoints1!$A$3:$L$13,MATCH(Flight1!$M230,Waypoints1!$I$3:$I$13,1),8)</f>
        <v>S</v>
      </c>
      <c r="H230" s="3">
        <f t="shared" si="49"/>
        <v>0</v>
      </c>
      <c r="I230" s="1">
        <f t="shared" si="50"/>
        <v>0</v>
      </c>
      <c r="J230" s="10">
        <f t="shared" si="42"/>
        <v>0</v>
      </c>
      <c r="L230" s="10">
        <f t="shared" si="51"/>
        <v>0</v>
      </c>
      <c r="M230" s="10">
        <f t="shared" si="44"/>
        <v>5522.1999972407939</v>
      </c>
      <c r="N230" s="3"/>
      <c r="S230" s="3">
        <f t="shared" si="45"/>
        <v>27.914721666016003</v>
      </c>
      <c r="T230" s="3">
        <f>SQRT(('Inmarsat-march7'!E230-(6371+$J230/1000)*COS(RADIANS($C230))*COS(RADIANS($D230)))^2+('Inmarsat-march7'!F230-(6371+$J230/1000)*COS(RADIANS($C230))*SIN(RADIANS($D230)))^2+('Inmarsat-march7'!G230-(6371+$J230/1000)*SIN(RADIANS($C230)))^2)</f>
        <v>37845.596067833976</v>
      </c>
      <c r="U230" s="3">
        <f t="shared" si="46"/>
        <v>-2.3262267887112102</v>
      </c>
    </row>
    <row r="231" spans="1:21" x14ac:dyDescent="0.25">
      <c r="A231" s="4">
        <v>41706.038194444198</v>
      </c>
      <c r="B231" s="7">
        <f t="shared" si="43"/>
        <v>8.4166666607488878</v>
      </c>
      <c r="C231" s="13">
        <f t="shared" si="47"/>
        <v>-25.565921769970625</v>
      </c>
      <c r="D231" s="13">
        <f t="shared" si="48"/>
        <v>101.31973634777445</v>
      </c>
      <c r="E231" s="3">
        <f>INDEX(Waypoints1!$A$3:$L$13,MATCH(Flight1!$M231,Waypoints1!$I$3:$I$13,1),7)</f>
        <v>165.5</v>
      </c>
      <c r="F231" s="3" t="str">
        <f>INDEX(Waypoints1!$A$3:$L$13,MATCH(Flight1!$M231,Waypoints1!$I$3:$I$13,1),8)</f>
        <v>S</v>
      </c>
      <c r="H231" s="3">
        <f t="shared" si="49"/>
        <v>0</v>
      </c>
      <c r="I231" s="1">
        <f t="shared" si="50"/>
        <v>0</v>
      </c>
      <c r="J231" s="10">
        <f t="shared" si="42"/>
        <v>0</v>
      </c>
      <c r="L231" s="10">
        <f t="shared" si="51"/>
        <v>0</v>
      </c>
      <c r="M231" s="10">
        <f t="shared" si="44"/>
        <v>5522.1999972407939</v>
      </c>
      <c r="S231" s="3">
        <f t="shared" si="45"/>
        <v>28.035547949426572</v>
      </c>
      <c r="T231" s="3">
        <f>SQRT(('Inmarsat-march7'!E231-(6371+$J231/1000)*COS(RADIANS($C231))*COS(RADIANS($D231)))^2+('Inmarsat-march7'!F231-(6371+$J231/1000)*COS(RADIANS($C231))*SIN(RADIANS($D231)))^2+('Inmarsat-march7'!G231-(6371+$J231/1000)*SIN(RADIANS($C231)))^2)</f>
        <v>37843.259772188387</v>
      </c>
      <c r="U231" s="3">
        <f t="shared" si="46"/>
        <v>-2.3362956455894164</v>
      </c>
    </row>
    <row r="232" spans="1:21" x14ac:dyDescent="0.25">
      <c r="A232" s="4">
        <v>41706.041666666402</v>
      </c>
      <c r="B232" s="7">
        <f t="shared" si="43"/>
        <v>8.499999993655365</v>
      </c>
      <c r="C232" s="13">
        <f t="shared" si="47"/>
        <v>-25.565921769970625</v>
      </c>
      <c r="D232" s="13">
        <f t="shared" si="48"/>
        <v>101.31973634777445</v>
      </c>
      <c r="E232" s="3">
        <f>INDEX(Waypoints1!$A$3:$L$13,MATCH(Flight1!$M232,Waypoints1!$I$3:$I$13,1),7)</f>
        <v>165.5</v>
      </c>
      <c r="F232" s="3" t="str">
        <f>INDEX(Waypoints1!$A$3:$L$13,MATCH(Flight1!$M232,Waypoints1!$I$3:$I$13,1),8)</f>
        <v>S</v>
      </c>
      <c r="H232" s="3">
        <f t="shared" ref="H232:H238" si="52">H231</f>
        <v>0</v>
      </c>
      <c r="I232" s="1">
        <f t="shared" si="50"/>
        <v>0</v>
      </c>
      <c r="J232" s="10">
        <f t="shared" si="42"/>
        <v>0</v>
      </c>
      <c r="L232" s="10">
        <f t="shared" si="51"/>
        <v>0</v>
      </c>
      <c r="M232" s="10">
        <f t="shared" si="44"/>
        <v>5522.1999972407939</v>
      </c>
      <c r="S232" s="3">
        <f t="shared" si="45"/>
        <v>28.143522732403945</v>
      </c>
      <c r="T232" s="3">
        <f>SQRT(('Inmarsat-march7'!E232-(6371+$J232/1000)*COS(RADIANS($C232))*COS(RADIANS($D232)))^2+('Inmarsat-march7'!F232-(6371+$J232/1000)*COS(RADIANS($C232))*SIN(RADIANS($D232)))^2+('Inmarsat-march7'!G232-(6371+$J232/1000)*SIN(RADIANS($C232)))^2)</f>
        <v>37840.914478639366</v>
      </c>
      <c r="U232" s="3">
        <f t="shared" si="46"/>
        <v>-2.3452935490204254</v>
      </c>
    </row>
    <row r="233" spans="1:21" x14ac:dyDescent="0.25">
      <c r="A233" s="4">
        <v>41706.045138888701</v>
      </c>
      <c r="B233" s="7">
        <f t="shared" si="43"/>
        <v>8.5833333288319409</v>
      </c>
      <c r="C233" s="13">
        <f t="shared" si="47"/>
        <v>-25.565921769970625</v>
      </c>
      <c r="D233" s="13">
        <f t="shared" si="48"/>
        <v>101.31973634777445</v>
      </c>
      <c r="E233" s="3">
        <f>INDEX(Waypoints1!$A$3:$L$13,MATCH(Flight1!$M233,Waypoints1!$I$3:$I$13,1),7)</f>
        <v>165.5</v>
      </c>
      <c r="F233" s="3" t="str">
        <f>INDEX(Waypoints1!$A$3:$L$13,MATCH(Flight1!$M233,Waypoints1!$I$3:$I$13,1),8)</f>
        <v>S</v>
      </c>
      <c r="H233" s="3">
        <f t="shared" si="52"/>
        <v>0</v>
      </c>
      <c r="I233" s="1">
        <f t="shared" si="50"/>
        <v>0</v>
      </c>
      <c r="J233" s="10">
        <f t="shared" si="42"/>
        <v>0</v>
      </c>
      <c r="L233" s="10">
        <f t="shared" si="51"/>
        <v>0</v>
      </c>
      <c r="M233" s="10">
        <f t="shared" si="44"/>
        <v>5522.1999972407939</v>
      </c>
      <c r="S233" s="3">
        <f t="shared" si="45"/>
        <v>28.23809349406071</v>
      </c>
      <c r="T233" s="3">
        <f>SQRT(('Inmarsat-march7'!E233-(6371+$J233/1000)*COS(RADIANS($C233))*COS(RADIANS($D233)))^2+('Inmarsat-march7'!F233-(6371+$J233/1000)*COS(RADIANS($C233))*SIN(RADIANS($D233)))^2+('Inmarsat-march7'!G233-(6371+$J233/1000)*SIN(RADIANS($C233)))^2)</f>
        <v>37838.561304129478</v>
      </c>
      <c r="U233" s="3">
        <f t="shared" si="46"/>
        <v>-2.3531745098880492</v>
      </c>
    </row>
    <row r="234" spans="1:21" x14ac:dyDescent="0.25">
      <c r="A234" s="4">
        <v>41706.048611110898</v>
      </c>
      <c r="B234" s="7">
        <f t="shared" si="43"/>
        <v>8.6666666615637951</v>
      </c>
      <c r="C234" s="13">
        <f t="shared" si="47"/>
        <v>-25.565921769970625</v>
      </c>
      <c r="D234" s="13">
        <f t="shared" si="48"/>
        <v>101.31973634777445</v>
      </c>
      <c r="E234" s="3">
        <f>INDEX(Waypoints1!$A$3:$L$13,MATCH(Flight1!$M234,Waypoints1!$I$3:$I$13,1),7)</f>
        <v>165.5</v>
      </c>
      <c r="F234" s="3" t="str">
        <f>INDEX(Waypoints1!$A$3:$L$13,MATCH(Flight1!$M234,Waypoints1!$I$3:$I$13,1),8)</f>
        <v>S</v>
      </c>
      <c r="H234" s="3">
        <f t="shared" si="52"/>
        <v>0</v>
      </c>
      <c r="I234" s="1">
        <f t="shared" si="50"/>
        <v>0</v>
      </c>
      <c r="J234" s="10">
        <f t="shared" si="42"/>
        <v>0</v>
      </c>
      <c r="L234" s="10">
        <f t="shared" si="51"/>
        <v>0</v>
      </c>
      <c r="M234" s="10">
        <f t="shared" si="44"/>
        <v>5522.1999972407939</v>
      </c>
      <c r="N234" t="s">
        <v>113</v>
      </c>
      <c r="S234" s="3">
        <f t="shared" si="45"/>
        <v>28.319797937650872</v>
      </c>
      <c r="T234" s="3">
        <f>SQRT(('Inmarsat-march7'!E234-(6371+$J234/1000)*COS(RADIANS($C234))*COS(RADIANS($D234)))^2+('Inmarsat-march7'!F234-(6371+$J234/1000)*COS(RADIANS($C234))*SIN(RADIANS($D234)))^2+('Inmarsat-march7'!G234-(6371+$J234/1000)*SIN(RADIANS($C234)))^2)</f>
        <v>37836.201320985041</v>
      </c>
      <c r="U234" s="3">
        <f t="shared" si="46"/>
        <v>-2.3599831444371375</v>
      </c>
    </row>
    <row r="235" spans="1:21" x14ac:dyDescent="0.25">
      <c r="A235" s="4">
        <v>41706.052083333103</v>
      </c>
      <c r="B235" s="7">
        <f t="shared" si="43"/>
        <v>8.7499999944702722</v>
      </c>
      <c r="C235" s="13">
        <f t="shared" si="47"/>
        <v>-25.565921769970625</v>
      </c>
      <c r="D235" s="13">
        <f t="shared" si="48"/>
        <v>101.31973634777445</v>
      </c>
      <c r="E235" s="3">
        <f>INDEX(Waypoints1!$A$3:$L$13,MATCH(Flight1!$M235,Waypoints1!$I$3:$I$13,1),7)</f>
        <v>165.5</v>
      </c>
      <c r="F235" s="3" t="str">
        <f>INDEX(Waypoints1!$A$3:$L$13,MATCH(Flight1!$M235,Waypoints1!$I$3:$I$13,1),8)</f>
        <v>S</v>
      </c>
      <c r="H235" s="3">
        <f t="shared" si="52"/>
        <v>0</v>
      </c>
      <c r="J235" s="10">
        <f t="shared" si="42"/>
        <v>0</v>
      </c>
      <c r="L235" s="10">
        <f t="shared" si="51"/>
        <v>0</v>
      </c>
      <c r="M235" s="10">
        <f t="shared" si="44"/>
        <v>5522.1999972407939</v>
      </c>
      <c r="S235" s="3">
        <f t="shared" si="45"/>
        <v>28.388224328644792</v>
      </c>
      <c r="T235" s="3">
        <f>SQRT(('Inmarsat-march7'!E235-(6371+$J235/1000)*COS(RADIANS($C235))*COS(RADIANS($D235)))^2+('Inmarsat-march7'!F235-(6371+$J235/1000)*COS(RADIANS($C235))*SIN(RADIANS($D235)))^2+('Inmarsat-march7'!G235-(6371+$J235/1000)*SIN(RADIANS($C235)))^2)</f>
        <v>37833.835635636438</v>
      </c>
      <c r="U235" s="3">
        <f t="shared" si="46"/>
        <v>-2.3656853486027103</v>
      </c>
    </row>
    <row r="236" spans="1:21" x14ac:dyDescent="0.25">
      <c r="A236" s="4">
        <v>41706.0555555553</v>
      </c>
      <c r="B236" s="7">
        <f t="shared" si="43"/>
        <v>8.8333333272021264</v>
      </c>
      <c r="C236" s="13">
        <f t="shared" si="47"/>
        <v>-25.565921769970625</v>
      </c>
      <c r="D236" s="13">
        <f t="shared" si="48"/>
        <v>101.31973634777445</v>
      </c>
      <c r="E236" s="3">
        <f>INDEX(Waypoints1!$A$3:$L$13,MATCH(Flight1!$M236,Waypoints1!$I$3:$I$13,1),7)</f>
        <v>165.5</v>
      </c>
      <c r="F236" s="3" t="str">
        <f>INDEX(Waypoints1!$A$3:$L$13,MATCH(Flight1!$M236,Waypoints1!$I$3:$I$13,1),8)</f>
        <v>S</v>
      </c>
      <c r="H236" s="3">
        <f t="shared" si="52"/>
        <v>0</v>
      </c>
      <c r="J236" s="10">
        <f t="shared" si="42"/>
        <v>0</v>
      </c>
      <c r="L236" s="10">
        <f t="shared" si="51"/>
        <v>0</v>
      </c>
      <c r="M236" s="10">
        <f t="shared" si="44"/>
        <v>5522.1999972407939</v>
      </c>
      <c r="S236" s="3">
        <f t="shared" si="45"/>
        <v>28.443377319081847</v>
      </c>
      <c r="T236" s="3">
        <f>SQRT(('Inmarsat-march7'!E236-(6371+$J236/1000)*COS(RADIANS($C236))*COS(RADIANS($D236)))^2+('Inmarsat-march7'!F236-(6371+$J236/1000)*COS(RADIANS($C236))*SIN(RADIANS($D236)))^2+('Inmarsat-march7'!G236-(6371+$J236/1000)*SIN(RADIANS($C236)))^2)</f>
        <v>37831.46535421029</v>
      </c>
      <c r="U236" s="3">
        <f t="shared" si="46"/>
        <v>-2.3702814261487219</v>
      </c>
    </row>
    <row r="237" spans="1:21" x14ac:dyDescent="0.25">
      <c r="A237" s="4">
        <v>41706.059027777497</v>
      </c>
      <c r="B237" s="7">
        <f t="shared" si="43"/>
        <v>8.9166666599339806</v>
      </c>
      <c r="C237" s="13">
        <f t="shared" si="47"/>
        <v>-25.565921769970625</v>
      </c>
      <c r="D237" s="13">
        <f t="shared" si="48"/>
        <v>101.31973634777445</v>
      </c>
      <c r="E237" s="3">
        <f>INDEX(Waypoints1!$A$3:$L$13,MATCH(Flight1!$M237,Waypoints1!$I$3:$I$13,1),7)</f>
        <v>165.5</v>
      </c>
      <c r="F237" s="3" t="str">
        <f>INDEX(Waypoints1!$A$3:$L$13,MATCH(Flight1!$M237,Waypoints1!$I$3:$I$13,1),8)</f>
        <v>S</v>
      </c>
      <c r="H237" s="3">
        <f t="shared" si="52"/>
        <v>0</v>
      </c>
      <c r="J237" s="10">
        <f t="shared" si="42"/>
        <v>0</v>
      </c>
      <c r="L237" s="10">
        <f t="shared" si="51"/>
        <v>0</v>
      </c>
      <c r="M237" s="10">
        <f t="shared" si="44"/>
        <v>5522.1999972407939</v>
      </c>
      <c r="S237" s="3">
        <f t="shared" si="45"/>
        <v>28.485541289044026</v>
      </c>
      <c r="T237" s="3">
        <f>SQRT(('Inmarsat-march7'!E237-(6371+$J237/1000)*COS(RADIANS($C237))*COS(RADIANS($D237)))^2+('Inmarsat-march7'!F237-(6371+$J237/1000)*COS(RADIANS($C237))*SIN(RADIANS($D237)))^2+('Inmarsat-march7'!G237-(6371+$J237/1000)*SIN(RADIANS($C237)))^2)</f>
        <v>37829.091559120003</v>
      </c>
      <c r="U237" s="3">
        <f t="shared" si="46"/>
        <v>-2.3737950902868761</v>
      </c>
    </row>
    <row r="238" spans="1:21" x14ac:dyDescent="0.25">
      <c r="A238" s="4">
        <v>41706.062499999804</v>
      </c>
      <c r="B238" s="7">
        <f t="shared" si="43"/>
        <v>8.9999999952851795</v>
      </c>
      <c r="C238" s="13">
        <f t="shared" si="47"/>
        <v>-25.565921769970625</v>
      </c>
      <c r="D238" s="13">
        <f t="shared" si="48"/>
        <v>101.31973634777445</v>
      </c>
      <c r="E238" s="3">
        <f>INDEX(Waypoints1!$A$3:$L$13,MATCH(Flight1!$M238,Waypoints1!$I$3:$I$13,1),7)</f>
        <v>165.5</v>
      </c>
      <c r="F238" s="3" t="str">
        <f>INDEX(Waypoints1!$A$3:$L$13,MATCH(Flight1!$M238,Waypoints1!$I$3:$I$13,1),8)</f>
        <v>S</v>
      </c>
      <c r="H238" s="3">
        <f t="shared" si="52"/>
        <v>0</v>
      </c>
      <c r="J238" s="10">
        <f t="shared" si="42"/>
        <v>0</v>
      </c>
      <c r="L238" s="10">
        <f t="shared" si="51"/>
        <v>0</v>
      </c>
      <c r="M238" s="10">
        <f t="shared" si="44"/>
        <v>5522.1999972407939</v>
      </c>
      <c r="S238" s="3">
        <f t="shared" si="45"/>
        <v>28.514725503766339</v>
      </c>
      <c r="T238" s="3">
        <f>SQRT(('Inmarsat-march7'!E238-(6371+$J238/1000)*COS(RADIANS($C238))*COS(RADIANS($D238)))^2+('Inmarsat-march7'!F238-(6371+$J238/1000)*COS(RADIANS($C238))*SIN(RADIANS($D238)))^2+('Inmarsat-march7'!G238-(6371+$J238/1000)*SIN(RADIANS($C238)))^2)</f>
        <v>37826.71533193715</v>
      </c>
      <c r="U238" s="3">
        <f t="shared" si="46"/>
        <v>-2.3762271828527446</v>
      </c>
    </row>
    <row r="239" spans="1:21" x14ac:dyDescent="0.25">
      <c r="A239" s="4"/>
      <c r="B239" s="7"/>
      <c r="E239" s="3"/>
      <c r="F239" s="3"/>
      <c r="H239" s="3"/>
    </row>
    <row r="240" spans="1:21" x14ac:dyDescent="0.25">
      <c r="A240" s="4"/>
      <c r="B240" s="7"/>
      <c r="E240" s="3"/>
      <c r="F240" s="3"/>
      <c r="H240" s="3"/>
    </row>
    <row r="241" spans="1:8" x14ac:dyDescent="0.25">
      <c r="A241" s="4"/>
      <c r="B241" s="7"/>
      <c r="E241" s="3"/>
      <c r="F241" s="3"/>
      <c r="H241" s="3"/>
    </row>
    <row r="242" spans="1:8" x14ac:dyDescent="0.25">
      <c r="A242" s="4"/>
      <c r="B242" s="7"/>
      <c r="E242" s="3"/>
      <c r="F242" s="3"/>
      <c r="H242" s="3"/>
    </row>
    <row r="243" spans="1:8" x14ac:dyDescent="0.25">
      <c r="A243" s="4"/>
      <c r="B243" s="7"/>
      <c r="E243" s="3"/>
      <c r="F243" s="3"/>
      <c r="H243" s="3"/>
    </row>
    <row r="244" spans="1:8" x14ac:dyDescent="0.25">
      <c r="A244" s="4"/>
      <c r="B244" s="7"/>
      <c r="E244" s="3"/>
      <c r="F244" s="3"/>
      <c r="H244" s="3"/>
    </row>
    <row r="245" spans="1:8" x14ac:dyDescent="0.25">
      <c r="A245" s="4"/>
      <c r="B245" s="7"/>
      <c r="E245" s="3"/>
      <c r="F245" s="3"/>
      <c r="H245" s="3"/>
    </row>
    <row r="246" spans="1:8" x14ac:dyDescent="0.25">
      <c r="A246" s="4"/>
      <c r="B246" s="7"/>
      <c r="E246" s="3"/>
      <c r="F246" s="3"/>
      <c r="H246" s="3"/>
    </row>
    <row r="247" spans="1:8" x14ac:dyDescent="0.25">
      <c r="A247" s="4"/>
      <c r="B247" s="7"/>
      <c r="E247" s="3"/>
      <c r="F247" s="3"/>
      <c r="H247" s="3"/>
    </row>
    <row r="248" spans="1:8" x14ac:dyDescent="0.25">
      <c r="A248" s="4"/>
      <c r="B248" s="7"/>
      <c r="E248" s="3"/>
      <c r="F248" s="3"/>
      <c r="H248" s="3"/>
    </row>
    <row r="249" spans="1:8" x14ac:dyDescent="0.25">
      <c r="A249" s="4"/>
      <c r="B249" s="7"/>
      <c r="E249" s="3"/>
      <c r="F249" s="3"/>
      <c r="H249" s="3"/>
    </row>
    <row r="250" spans="1:8" x14ac:dyDescent="0.25">
      <c r="A250" s="4"/>
      <c r="B250" s="7"/>
      <c r="E250" s="3"/>
      <c r="F250" s="3"/>
      <c r="H250" s="3"/>
    </row>
    <row r="251" spans="1:8" x14ac:dyDescent="0.25">
      <c r="A251" s="4"/>
      <c r="B251" s="7"/>
      <c r="E251" s="3"/>
      <c r="F251" s="3"/>
      <c r="H251" s="3"/>
    </row>
    <row r="252" spans="1:8" x14ac:dyDescent="0.25">
      <c r="A252" s="4"/>
      <c r="B252" s="7"/>
      <c r="E252" s="3"/>
      <c r="F252" s="3"/>
      <c r="H252" s="3"/>
    </row>
    <row r="253" spans="1:8" x14ac:dyDescent="0.25">
      <c r="A253" s="4"/>
      <c r="B253" s="7"/>
      <c r="E253" s="3"/>
      <c r="F253" s="3"/>
      <c r="H253" s="3"/>
    </row>
    <row r="254" spans="1:8" x14ac:dyDescent="0.25">
      <c r="A254" s="4"/>
      <c r="B254" s="7"/>
      <c r="E254" s="3"/>
      <c r="F254" s="3"/>
      <c r="H254" s="3"/>
    </row>
    <row r="255" spans="1:8" x14ac:dyDescent="0.25">
      <c r="A255" s="4"/>
      <c r="B255" s="7"/>
      <c r="E255" s="3"/>
      <c r="F255" s="3"/>
      <c r="H255" s="3"/>
    </row>
    <row r="256" spans="1:8" x14ac:dyDescent="0.25">
      <c r="A256" s="4"/>
      <c r="B256" s="7"/>
      <c r="E256" s="3"/>
      <c r="F256" s="3"/>
      <c r="H256" s="3"/>
    </row>
    <row r="257" spans="1:8" x14ac:dyDescent="0.25">
      <c r="A257" s="4"/>
      <c r="B257" s="7"/>
      <c r="E257" s="3"/>
      <c r="F257" s="3"/>
      <c r="H257" s="3"/>
    </row>
    <row r="258" spans="1:8" x14ac:dyDescent="0.25">
      <c r="A258" s="4"/>
      <c r="B258" s="7"/>
      <c r="E258" s="3"/>
      <c r="F258" s="3"/>
      <c r="H258" s="3"/>
    </row>
    <row r="259" spans="1:8" x14ac:dyDescent="0.25">
      <c r="A259" s="4"/>
      <c r="B259" s="7"/>
      <c r="E259" s="3"/>
      <c r="F259" s="3"/>
      <c r="H259" s="3"/>
    </row>
    <row r="260" spans="1:8" x14ac:dyDescent="0.25">
      <c r="A260" s="4"/>
      <c r="B260" s="7"/>
      <c r="E260" s="3"/>
      <c r="F260" s="3"/>
      <c r="H260" s="3"/>
    </row>
    <row r="261" spans="1:8" x14ac:dyDescent="0.25">
      <c r="A261" s="4"/>
      <c r="B261" s="7"/>
      <c r="E261" s="3"/>
      <c r="F261" s="3"/>
      <c r="H261" s="3"/>
    </row>
    <row r="262" spans="1:8" x14ac:dyDescent="0.25">
      <c r="A262" s="4"/>
      <c r="B262" s="7"/>
      <c r="E262" s="3"/>
      <c r="F262" s="3"/>
      <c r="H262" s="3"/>
    </row>
    <row r="263" spans="1:8" x14ac:dyDescent="0.25">
      <c r="A263" s="4"/>
      <c r="B263" s="7"/>
      <c r="E263" s="3"/>
      <c r="F263" s="3"/>
      <c r="H263" s="3"/>
    </row>
    <row r="264" spans="1:8" x14ac:dyDescent="0.25">
      <c r="A264" s="4"/>
      <c r="B264" s="7"/>
      <c r="E264" s="3"/>
      <c r="F264" s="3"/>
      <c r="H264" s="3"/>
    </row>
    <row r="265" spans="1:8" x14ac:dyDescent="0.25">
      <c r="A265" s="4"/>
      <c r="B265" s="7"/>
      <c r="E265" s="3"/>
      <c r="F265" s="3"/>
      <c r="H265" s="3"/>
    </row>
    <row r="266" spans="1:8" x14ac:dyDescent="0.25">
      <c r="A266" s="4"/>
      <c r="B266" s="7"/>
      <c r="E266" s="3"/>
      <c r="F266" s="3"/>
      <c r="H266" s="3"/>
    </row>
    <row r="267" spans="1:8" x14ac:dyDescent="0.25">
      <c r="A267" s="4"/>
      <c r="B267" s="7"/>
      <c r="E267" s="3"/>
      <c r="F267" s="3"/>
      <c r="H267" s="3"/>
    </row>
    <row r="268" spans="1:8" x14ac:dyDescent="0.25">
      <c r="A268" s="4"/>
      <c r="B268" s="7"/>
      <c r="E268" s="3"/>
      <c r="F268" s="3"/>
      <c r="H268" s="3"/>
    </row>
    <row r="269" spans="1:8" x14ac:dyDescent="0.25">
      <c r="A269" s="4"/>
      <c r="B269" s="7"/>
      <c r="E269" s="3"/>
      <c r="F269" s="3"/>
      <c r="H269" s="3"/>
    </row>
    <row r="270" spans="1:8" x14ac:dyDescent="0.25">
      <c r="A270" s="4"/>
      <c r="B270" s="7"/>
      <c r="E270" s="3"/>
      <c r="F270" s="3"/>
      <c r="H270" s="3"/>
    </row>
    <row r="271" spans="1:8" x14ac:dyDescent="0.25">
      <c r="A271" s="4"/>
      <c r="B271" s="7"/>
      <c r="E271" s="3"/>
      <c r="F271" s="3"/>
      <c r="H271" s="3"/>
    </row>
    <row r="272" spans="1:8" x14ac:dyDescent="0.25">
      <c r="A272" s="4"/>
      <c r="B272" s="7"/>
      <c r="E272" s="3"/>
      <c r="F272" s="3"/>
      <c r="H272" s="3"/>
    </row>
    <row r="273" spans="1:8" x14ac:dyDescent="0.25">
      <c r="A273" s="4"/>
      <c r="B273" s="7"/>
      <c r="E273" s="3"/>
      <c r="F273" s="3"/>
      <c r="H273" s="3"/>
    </row>
    <row r="274" spans="1:8" x14ac:dyDescent="0.25">
      <c r="A274" s="4"/>
      <c r="B274" s="7"/>
      <c r="E274" s="3"/>
      <c r="F274" s="3"/>
      <c r="H274" s="3"/>
    </row>
    <row r="275" spans="1:8" x14ac:dyDescent="0.25">
      <c r="A275" s="4"/>
      <c r="B275" s="7"/>
      <c r="E275" s="3"/>
      <c r="F275" s="3"/>
      <c r="H275" s="3"/>
    </row>
    <row r="276" spans="1:8" x14ac:dyDescent="0.25">
      <c r="A276" s="4"/>
      <c r="B276" s="7"/>
      <c r="E276" s="3"/>
      <c r="F276" s="3"/>
      <c r="H276" s="3"/>
    </row>
    <row r="277" spans="1:8" x14ac:dyDescent="0.25">
      <c r="A277" s="4"/>
      <c r="B277" s="7"/>
      <c r="E277" s="3"/>
      <c r="F277" s="3"/>
      <c r="H277" s="3"/>
    </row>
    <row r="278" spans="1:8" x14ac:dyDescent="0.25">
      <c r="A278" s="4"/>
      <c r="B278" s="7"/>
      <c r="E278" s="3"/>
      <c r="F278" s="3"/>
      <c r="H278" s="3"/>
    </row>
    <row r="279" spans="1:8" x14ac:dyDescent="0.25">
      <c r="A279" s="4"/>
      <c r="B279" s="7"/>
      <c r="E279" s="3"/>
      <c r="F279" s="3"/>
      <c r="H279" s="3"/>
    </row>
    <row r="280" spans="1:8" x14ac:dyDescent="0.25">
      <c r="A280" s="4"/>
      <c r="B280" s="7"/>
      <c r="E280" s="3"/>
      <c r="F280" s="3"/>
      <c r="H280" s="3"/>
    </row>
    <row r="281" spans="1:8" x14ac:dyDescent="0.25">
      <c r="A281" s="4"/>
      <c r="B281" s="7"/>
      <c r="E281" s="3"/>
      <c r="F281" s="3"/>
      <c r="H281" s="3"/>
    </row>
    <row r="282" spans="1:8" x14ac:dyDescent="0.25">
      <c r="A282" s="4"/>
      <c r="B282" s="7"/>
      <c r="E282" s="3"/>
      <c r="F282" s="3"/>
      <c r="H282" s="3"/>
    </row>
    <row r="283" spans="1:8" x14ac:dyDescent="0.25">
      <c r="A283" s="4"/>
      <c r="B283" s="7"/>
      <c r="E283" s="3"/>
      <c r="F283" s="3"/>
      <c r="H283" s="3"/>
    </row>
    <row r="284" spans="1:8" x14ac:dyDescent="0.25">
      <c r="A284" s="4"/>
      <c r="B284" s="7"/>
      <c r="E284" s="3"/>
      <c r="F284" s="3"/>
      <c r="H284" s="3"/>
    </row>
    <row r="285" spans="1:8" x14ac:dyDescent="0.25">
      <c r="A285" s="4"/>
      <c r="B285" s="7"/>
      <c r="E285" s="3"/>
      <c r="F285" s="3"/>
      <c r="H285" s="3"/>
    </row>
    <row r="286" spans="1:8" x14ac:dyDescent="0.25">
      <c r="A286" s="4"/>
      <c r="B286" s="7"/>
      <c r="E286" s="3"/>
      <c r="F286" s="3"/>
      <c r="H286" s="3"/>
    </row>
    <row r="287" spans="1:8" x14ac:dyDescent="0.25">
      <c r="A287" s="4"/>
      <c r="B287" s="7"/>
      <c r="E287" s="3"/>
      <c r="F287" s="3"/>
      <c r="H287" s="3"/>
    </row>
    <row r="288" spans="1:8" x14ac:dyDescent="0.25">
      <c r="A288" s="4"/>
      <c r="B288" s="7"/>
      <c r="E288" s="3"/>
      <c r="F288" s="3"/>
      <c r="H288" s="3"/>
    </row>
    <row r="289" spans="1:8" x14ac:dyDescent="0.25">
      <c r="A289" s="4"/>
      <c r="B289" s="7"/>
      <c r="E289" s="3"/>
      <c r="F289" s="3"/>
      <c r="H289" s="3"/>
    </row>
    <row r="290" spans="1:8" x14ac:dyDescent="0.25">
      <c r="A290" s="4"/>
      <c r="B290" s="7"/>
      <c r="E290" s="3"/>
      <c r="F290" s="3"/>
      <c r="H290" s="3"/>
    </row>
    <row r="291" spans="1:8" x14ac:dyDescent="0.25">
      <c r="A291" s="4"/>
      <c r="B291" s="7"/>
      <c r="E291" s="3"/>
      <c r="F291" s="3"/>
      <c r="H291" s="3"/>
    </row>
    <row r="292" spans="1:8" x14ac:dyDescent="0.25">
      <c r="A292" s="4"/>
      <c r="B292" s="7"/>
      <c r="E292" s="3"/>
      <c r="F292" s="3"/>
      <c r="H292" s="3"/>
    </row>
    <row r="293" spans="1:8" x14ac:dyDescent="0.25">
      <c r="A293" s="4"/>
      <c r="B293" s="7"/>
      <c r="E293" s="3"/>
      <c r="F293" s="3"/>
      <c r="H293" s="3"/>
    </row>
    <row r="294" spans="1:8" x14ac:dyDescent="0.25">
      <c r="A294" s="4"/>
      <c r="B294" s="7"/>
      <c r="E294" s="3"/>
      <c r="F294" s="3"/>
      <c r="H294" s="3"/>
    </row>
    <row r="295" spans="1:8" x14ac:dyDescent="0.25">
      <c r="A295" s="4"/>
      <c r="B295" s="7"/>
      <c r="E295" s="3"/>
      <c r="F295" s="3"/>
      <c r="H295" s="3"/>
    </row>
    <row r="296" spans="1:8" x14ac:dyDescent="0.25">
      <c r="A296" s="4"/>
      <c r="B296" s="7"/>
      <c r="E296" s="3"/>
      <c r="F296" s="3"/>
      <c r="H296" s="3"/>
    </row>
    <row r="297" spans="1:8" x14ac:dyDescent="0.25">
      <c r="A297" s="4"/>
      <c r="B297" s="7"/>
      <c r="E297" s="3"/>
      <c r="F297" s="3"/>
      <c r="H297" s="3"/>
    </row>
    <row r="298" spans="1:8" x14ac:dyDescent="0.25">
      <c r="A298" s="4"/>
      <c r="B298" s="7"/>
      <c r="E298" s="3"/>
      <c r="F298" s="3"/>
      <c r="H298" s="3"/>
    </row>
    <row r="299" spans="1:8" x14ac:dyDescent="0.25">
      <c r="A299" s="4"/>
      <c r="B299" s="7"/>
      <c r="E299" s="3"/>
      <c r="F299" s="3"/>
      <c r="H299" s="3"/>
    </row>
    <row r="300" spans="1:8" x14ac:dyDescent="0.25">
      <c r="A300" s="4"/>
      <c r="B300" s="7"/>
      <c r="E300" s="3"/>
      <c r="F300" s="3"/>
      <c r="H300" s="3"/>
    </row>
    <row r="301" spans="1:8" x14ac:dyDescent="0.25">
      <c r="A301" s="4"/>
      <c r="B301" s="7"/>
      <c r="E301" s="3"/>
      <c r="F301" s="3"/>
      <c r="H301" s="3"/>
    </row>
    <row r="302" spans="1:8" x14ac:dyDescent="0.25">
      <c r="A302" s="4"/>
      <c r="B302" s="7"/>
      <c r="E302" s="3"/>
      <c r="F302" s="3"/>
      <c r="H302" s="3"/>
    </row>
    <row r="303" spans="1:8" x14ac:dyDescent="0.25">
      <c r="A303" s="4"/>
      <c r="B303" s="7"/>
      <c r="E303" s="3"/>
      <c r="F303" s="3"/>
      <c r="H303" s="3"/>
    </row>
    <row r="304" spans="1:8" x14ac:dyDescent="0.25">
      <c r="A304" s="4"/>
      <c r="B304" s="7"/>
      <c r="E304" s="3"/>
      <c r="F304" s="3"/>
      <c r="H304" s="3"/>
    </row>
    <row r="305" spans="1:8" x14ac:dyDescent="0.25">
      <c r="A305" s="4"/>
      <c r="B305" s="7"/>
      <c r="E305" s="3"/>
      <c r="F305" s="3"/>
      <c r="H305" s="3"/>
    </row>
    <row r="306" spans="1:8" x14ac:dyDescent="0.25">
      <c r="A306" s="4"/>
      <c r="B306" s="7"/>
      <c r="E306" s="3"/>
      <c r="F306" s="3"/>
      <c r="H306" s="3"/>
    </row>
    <row r="307" spans="1:8" x14ac:dyDescent="0.25">
      <c r="A307" s="4"/>
      <c r="B307" s="7"/>
      <c r="E307" s="3"/>
      <c r="F307" s="3"/>
      <c r="H307" s="3"/>
    </row>
    <row r="308" spans="1:8" x14ac:dyDescent="0.25">
      <c r="A308" s="4"/>
      <c r="B308" s="7"/>
      <c r="E308" s="3"/>
      <c r="F308" s="3"/>
      <c r="H308" s="3"/>
    </row>
    <row r="309" spans="1:8" x14ac:dyDescent="0.25">
      <c r="A309" s="4"/>
      <c r="B309" s="7"/>
      <c r="E309" s="3"/>
      <c r="F309" s="3"/>
      <c r="H309" s="3"/>
    </row>
    <row r="310" spans="1:8" x14ac:dyDescent="0.25">
      <c r="A310" s="4"/>
      <c r="B310" s="7"/>
      <c r="E310" s="3"/>
      <c r="F310" s="3"/>
      <c r="H310" s="3"/>
    </row>
    <row r="311" spans="1:8" x14ac:dyDescent="0.25">
      <c r="A311" s="4"/>
      <c r="B311" s="7"/>
      <c r="E311" s="3"/>
      <c r="F311" s="3"/>
      <c r="H311" s="3"/>
    </row>
    <row r="312" spans="1:8" x14ac:dyDescent="0.25">
      <c r="A312" s="4"/>
      <c r="B312" s="7"/>
      <c r="E312" s="3"/>
      <c r="F312" s="3"/>
      <c r="H312" s="3"/>
    </row>
    <row r="313" spans="1:8" x14ac:dyDescent="0.25">
      <c r="A313" s="4"/>
      <c r="B313" s="7"/>
      <c r="E313" s="3"/>
      <c r="F313" s="3"/>
      <c r="H313" s="3"/>
    </row>
    <row r="314" spans="1:8" x14ac:dyDescent="0.25">
      <c r="A314" s="4"/>
      <c r="B314" s="7"/>
      <c r="E314" s="3"/>
      <c r="F314" s="3"/>
      <c r="H314" s="3"/>
    </row>
    <row r="315" spans="1:8" x14ac:dyDescent="0.25">
      <c r="A315" s="4"/>
      <c r="B315" s="7"/>
      <c r="E315" s="3"/>
      <c r="F315" s="3"/>
      <c r="H315" s="3"/>
    </row>
    <row r="316" spans="1:8" x14ac:dyDescent="0.25">
      <c r="A316" s="4"/>
      <c r="B316" s="7"/>
      <c r="E316" s="3"/>
      <c r="F316" s="3"/>
      <c r="H316" s="3"/>
    </row>
    <row r="317" spans="1:8" x14ac:dyDescent="0.25">
      <c r="A317" s="4"/>
      <c r="B317" s="7"/>
      <c r="E317" s="3"/>
      <c r="F317" s="3"/>
      <c r="H317" s="3"/>
    </row>
    <row r="318" spans="1:8" x14ac:dyDescent="0.25">
      <c r="A318" s="4"/>
      <c r="B318" s="7"/>
      <c r="E318" s="3"/>
      <c r="F318" s="3"/>
      <c r="H318" s="3"/>
    </row>
    <row r="319" spans="1:8" x14ac:dyDescent="0.25">
      <c r="A319" s="4"/>
      <c r="B319" s="7"/>
      <c r="E319" s="3"/>
      <c r="F319" s="3"/>
      <c r="H319" s="3"/>
    </row>
    <row r="320" spans="1:8" x14ac:dyDescent="0.25">
      <c r="A320" s="4"/>
      <c r="B320" s="7"/>
      <c r="E320" s="3"/>
      <c r="F320" s="3"/>
      <c r="H320" s="3"/>
    </row>
    <row r="321" spans="1:8" x14ac:dyDescent="0.25">
      <c r="A321" s="4"/>
      <c r="B321" s="7"/>
      <c r="E321" s="3"/>
      <c r="F321" s="3"/>
      <c r="H321" s="3"/>
    </row>
    <row r="322" spans="1:8" x14ac:dyDescent="0.25">
      <c r="A322" s="4"/>
      <c r="B322" s="7"/>
      <c r="E322" s="3"/>
      <c r="F322" s="3"/>
      <c r="H322" s="3"/>
    </row>
    <row r="323" spans="1:8" x14ac:dyDescent="0.25">
      <c r="A323" s="4"/>
      <c r="B323" s="7"/>
      <c r="E323" s="3"/>
      <c r="F323" s="3"/>
      <c r="H323" s="3"/>
    </row>
    <row r="324" spans="1:8" x14ac:dyDescent="0.25">
      <c r="A324" s="4"/>
      <c r="B324" s="7"/>
      <c r="E324" s="3"/>
      <c r="F324" s="3"/>
      <c r="H324" s="3"/>
    </row>
    <row r="325" spans="1:8" x14ac:dyDescent="0.25">
      <c r="A325" s="4"/>
      <c r="B325" s="7"/>
      <c r="E325" s="3"/>
      <c r="F325" s="3"/>
      <c r="H325" s="3"/>
    </row>
    <row r="326" spans="1:8" x14ac:dyDescent="0.25">
      <c r="A326" s="4"/>
      <c r="B326" s="7"/>
      <c r="E326" s="3"/>
      <c r="F326" s="3"/>
      <c r="H326" s="3"/>
    </row>
    <row r="327" spans="1:8" x14ac:dyDescent="0.25">
      <c r="A327" s="4"/>
      <c r="B327" s="7"/>
      <c r="E327" s="3"/>
      <c r="F327" s="3"/>
      <c r="H327" s="3"/>
    </row>
    <row r="328" spans="1:8" x14ac:dyDescent="0.25">
      <c r="A328" s="4"/>
      <c r="B328" s="7"/>
      <c r="E328" s="3"/>
      <c r="F328" s="3"/>
      <c r="H328" s="3"/>
    </row>
    <row r="329" spans="1:8" x14ac:dyDescent="0.25">
      <c r="A329" s="4"/>
      <c r="B329" s="7"/>
      <c r="E329" s="3"/>
      <c r="F329" s="3"/>
      <c r="H329" s="3"/>
    </row>
    <row r="330" spans="1:8" x14ac:dyDescent="0.25">
      <c r="A330" s="4"/>
      <c r="B330" s="7"/>
      <c r="E330" s="3"/>
      <c r="F330" s="3"/>
      <c r="H330" s="3"/>
    </row>
    <row r="331" spans="1:8" x14ac:dyDescent="0.25">
      <c r="A331" s="4"/>
      <c r="B331" s="7"/>
      <c r="E331" s="3"/>
      <c r="F331" s="3"/>
      <c r="H331" s="3"/>
    </row>
    <row r="332" spans="1:8" x14ac:dyDescent="0.25">
      <c r="A332" s="4"/>
      <c r="B332" s="7"/>
      <c r="E332" s="3"/>
      <c r="F332" s="3"/>
      <c r="H332" s="3"/>
    </row>
    <row r="333" spans="1:8" x14ac:dyDescent="0.25">
      <c r="A333" s="4"/>
      <c r="B333" s="7"/>
      <c r="E333" s="3"/>
      <c r="F333" s="3"/>
      <c r="H333" s="3"/>
    </row>
    <row r="334" spans="1:8" x14ac:dyDescent="0.25">
      <c r="A334" s="4"/>
      <c r="B334" s="7"/>
      <c r="E334" s="3"/>
      <c r="F334" s="3"/>
      <c r="H334" s="3"/>
    </row>
    <row r="335" spans="1:8" x14ac:dyDescent="0.25">
      <c r="A335" s="4"/>
      <c r="B335" s="7"/>
      <c r="E335" s="3"/>
      <c r="F335" s="3"/>
      <c r="H335" s="3"/>
    </row>
    <row r="336" spans="1:8" x14ac:dyDescent="0.25">
      <c r="A336" s="4"/>
      <c r="B336" s="7"/>
      <c r="E336" s="3"/>
      <c r="F336" s="3"/>
      <c r="H336" s="3"/>
    </row>
    <row r="337" spans="1:8" x14ac:dyDescent="0.25">
      <c r="A337" s="4"/>
      <c r="B337" s="7"/>
      <c r="E337" s="3"/>
      <c r="F337" s="3"/>
      <c r="H337" s="3"/>
    </row>
    <row r="338" spans="1:8" x14ac:dyDescent="0.25">
      <c r="A338" s="4"/>
      <c r="B338" s="7"/>
      <c r="E338" s="3"/>
      <c r="F338" s="3"/>
      <c r="H338" s="3"/>
    </row>
    <row r="339" spans="1:8" x14ac:dyDescent="0.25">
      <c r="A339" s="4"/>
      <c r="B339" s="7"/>
      <c r="E339" s="3"/>
      <c r="F339" s="3"/>
      <c r="H339" s="3"/>
    </row>
    <row r="340" spans="1:8" x14ac:dyDescent="0.25">
      <c r="A340" s="4"/>
      <c r="B340" s="7"/>
      <c r="E340" s="3"/>
      <c r="F340" s="3"/>
      <c r="H340" s="3"/>
    </row>
    <row r="341" spans="1:8" x14ac:dyDescent="0.25">
      <c r="A341" s="4"/>
      <c r="B341" s="7"/>
      <c r="E341" s="3"/>
      <c r="F341" s="3"/>
      <c r="H341" s="3"/>
    </row>
    <row r="342" spans="1:8" x14ac:dyDescent="0.25">
      <c r="A342" s="4"/>
      <c r="B342" s="7"/>
      <c r="E342" s="3"/>
      <c r="F342" s="3"/>
      <c r="H342" s="3"/>
    </row>
    <row r="343" spans="1:8" x14ac:dyDescent="0.25">
      <c r="A343" s="4"/>
      <c r="B343" s="7"/>
      <c r="E343" s="3"/>
      <c r="F343" s="3"/>
      <c r="H343" s="3"/>
    </row>
    <row r="344" spans="1:8" x14ac:dyDescent="0.25">
      <c r="A344" s="4"/>
      <c r="B344" s="7"/>
      <c r="E344" s="3"/>
      <c r="F344" s="3"/>
      <c r="H344" s="3"/>
    </row>
    <row r="345" spans="1:8" x14ac:dyDescent="0.25">
      <c r="A345" s="4"/>
      <c r="B345" s="7"/>
      <c r="E345" s="3"/>
      <c r="F345" s="3"/>
      <c r="H345" s="3"/>
    </row>
    <row r="346" spans="1:8" x14ac:dyDescent="0.25">
      <c r="A346" s="4"/>
      <c r="B346" s="7"/>
      <c r="E346" s="3"/>
      <c r="F346" s="3"/>
      <c r="H346" s="3"/>
    </row>
    <row r="347" spans="1:8" x14ac:dyDescent="0.25">
      <c r="A347" s="4"/>
      <c r="B347" s="7"/>
      <c r="E347" s="3"/>
      <c r="F347" s="3"/>
      <c r="H347" s="3"/>
    </row>
    <row r="348" spans="1:8" x14ac:dyDescent="0.25">
      <c r="A348" s="4"/>
      <c r="B348" s="7"/>
      <c r="E348" s="3"/>
      <c r="F348" s="3"/>
      <c r="H348" s="3"/>
    </row>
    <row r="349" spans="1:8" x14ac:dyDescent="0.25">
      <c r="A349" s="4"/>
      <c r="B349" s="7"/>
      <c r="E349" s="3"/>
      <c r="F349" s="3"/>
      <c r="H349" s="3"/>
    </row>
    <row r="350" spans="1:8" x14ac:dyDescent="0.25">
      <c r="A350" s="4"/>
      <c r="B350" s="7"/>
      <c r="E350" s="3"/>
      <c r="F350" s="3"/>
      <c r="H350" s="3"/>
    </row>
    <row r="351" spans="1:8" x14ac:dyDescent="0.25">
      <c r="A351" s="4"/>
      <c r="B351" s="7"/>
      <c r="E351" s="3"/>
      <c r="F351" s="3"/>
      <c r="H351" s="3"/>
    </row>
    <row r="352" spans="1:8" x14ac:dyDescent="0.25">
      <c r="A352" s="4"/>
      <c r="B352" s="7"/>
      <c r="E352" s="3"/>
      <c r="F352" s="3"/>
      <c r="H352" s="3"/>
    </row>
    <row r="353" spans="1:8" x14ac:dyDescent="0.25">
      <c r="A353" s="4"/>
      <c r="B353" s="7"/>
      <c r="E353" s="3"/>
      <c r="F353" s="3"/>
      <c r="H353" s="3"/>
    </row>
    <row r="354" spans="1:8" x14ac:dyDescent="0.25">
      <c r="A354" s="4"/>
      <c r="B354" s="7"/>
      <c r="E354" s="3"/>
      <c r="F354" s="3"/>
      <c r="H354" s="3"/>
    </row>
    <row r="355" spans="1:8" x14ac:dyDescent="0.25">
      <c r="A355" s="4"/>
      <c r="B355" s="7"/>
      <c r="E355" s="3"/>
      <c r="F355" s="3"/>
      <c r="H355" s="3"/>
    </row>
    <row r="356" spans="1:8" x14ac:dyDescent="0.25">
      <c r="A356" s="4"/>
      <c r="B356" s="7"/>
      <c r="E356" s="3"/>
      <c r="F356" s="3"/>
      <c r="H356" s="3"/>
    </row>
    <row r="357" spans="1:8" x14ac:dyDescent="0.25">
      <c r="A357" s="4"/>
      <c r="B357" s="7"/>
      <c r="E357" s="3"/>
      <c r="F357" s="3"/>
      <c r="H357" s="3"/>
    </row>
    <row r="358" spans="1:8" x14ac:dyDescent="0.25">
      <c r="A358" s="4"/>
      <c r="B358" s="7"/>
      <c r="E358" s="3"/>
      <c r="F358" s="3"/>
      <c r="H358" s="3"/>
    </row>
    <row r="359" spans="1:8" x14ac:dyDescent="0.25">
      <c r="A359" s="4"/>
      <c r="B359" s="7"/>
      <c r="E359" s="3"/>
      <c r="F359" s="3"/>
      <c r="H359" s="3"/>
    </row>
    <row r="360" spans="1:8" x14ac:dyDescent="0.25">
      <c r="A360" s="4"/>
      <c r="B360" s="7"/>
      <c r="E360" s="3"/>
      <c r="F360" s="3"/>
      <c r="H360" s="3"/>
    </row>
    <row r="361" spans="1:8" x14ac:dyDescent="0.25">
      <c r="A361" s="4"/>
      <c r="B361" s="7"/>
      <c r="E361" s="3"/>
      <c r="F361" s="3"/>
      <c r="H361" s="3"/>
    </row>
    <row r="362" spans="1:8" x14ac:dyDescent="0.25">
      <c r="A362" s="4"/>
      <c r="B362" s="7"/>
      <c r="E362" s="3"/>
      <c r="F362" s="3"/>
      <c r="H362" s="3"/>
    </row>
    <row r="363" spans="1:8" x14ac:dyDescent="0.25">
      <c r="A363" s="4"/>
      <c r="B363" s="7"/>
      <c r="E363" s="3"/>
      <c r="F363" s="3"/>
      <c r="H363" s="3"/>
    </row>
    <row r="364" spans="1:8" x14ac:dyDescent="0.25">
      <c r="A364" s="4"/>
      <c r="B364" s="7"/>
      <c r="E364" s="3"/>
      <c r="F364" s="3"/>
      <c r="H364" s="3"/>
    </row>
    <row r="365" spans="1:8" x14ac:dyDescent="0.25">
      <c r="A365" s="4"/>
      <c r="B365" s="7"/>
      <c r="E365" s="3"/>
      <c r="F365" s="3"/>
      <c r="H365" s="3"/>
    </row>
    <row r="366" spans="1:8" x14ac:dyDescent="0.25">
      <c r="A366" s="4"/>
      <c r="B366" s="7"/>
      <c r="E366" s="3"/>
      <c r="F366" s="3"/>
      <c r="H366" s="3"/>
    </row>
    <row r="367" spans="1:8" x14ac:dyDescent="0.25">
      <c r="A367" s="4"/>
      <c r="B367" s="7"/>
      <c r="E367" s="3"/>
      <c r="F367" s="3"/>
      <c r="H367" s="3"/>
    </row>
    <row r="368" spans="1:8" x14ac:dyDescent="0.25">
      <c r="A368" s="4"/>
      <c r="B368" s="7"/>
      <c r="E368" s="3"/>
      <c r="F368" s="3"/>
      <c r="H368" s="3"/>
    </row>
    <row r="369" spans="1:8" x14ac:dyDescent="0.25">
      <c r="A369" s="4"/>
      <c r="B369" s="7"/>
      <c r="E369" s="3"/>
      <c r="F369" s="3"/>
      <c r="H369" s="3"/>
    </row>
    <row r="370" spans="1:8" x14ac:dyDescent="0.25">
      <c r="A370" s="4"/>
      <c r="B370" s="7"/>
      <c r="E370" s="3"/>
      <c r="F370" s="3"/>
      <c r="H370" s="3"/>
    </row>
    <row r="371" spans="1:8" x14ac:dyDescent="0.25">
      <c r="A371" s="4"/>
      <c r="B371" s="7"/>
      <c r="E371" s="3"/>
      <c r="F371" s="3"/>
      <c r="H371" s="3"/>
    </row>
    <row r="372" spans="1:8" x14ac:dyDescent="0.25">
      <c r="A372" s="4"/>
      <c r="B372" s="7"/>
      <c r="E372" s="3"/>
      <c r="F372" s="3"/>
      <c r="H372" s="3"/>
    </row>
    <row r="373" spans="1:8" x14ac:dyDescent="0.25">
      <c r="A373" s="4"/>
      <c r="B373" s="7"/>
      <c r="E373" s="3"/>
      <c r="F373" s="3"/>
      <c r="H373" s="3"/>
    </row>
    <row r="374" spans="1:8" x14ac:dyDescent="0.25">
      <c r="A374" s="4"/>
      <c r="B374" s="7"/>
      <c r="E374" s="3"/>
      <c r="F374" s="3"/>
      <c r="H374" s="3"/>
    </row>
    <row r="375" spans="1:8" x14ac:dyDescent="0.25">
      <c r="A375" s="4"/>
      <c r="B375" s="7"/>
      <c r="E375" s="3"/>
      <c r="F375" s="3"/>
      <c r="H375" s="3"/>
    </row>
    <row r="376" spans="1:8" x14ac:dyDescent="0.25">
      <c r="A376" s="4"/>
      <c r="B376" s="7"/>
      <c r="E376" s="3"/>
      <c r="F376" s="3"/>
      <c r="H376" s="3"/>
    </row>
    <row r="377" spans="1:8" x14ac:dyDescent="0.25">
      <c r="A377" s="4"/>
      <c r="B377" s="7"/>
      <c r="E377" s="3"/>
      <c r="F377" s="3"/>
      <c r="H377" s="3"/>
    </row>
    <row r="378" spans="1:8" x14ac:dyDescent="0.25">
      <c r="A378" s="4"/>
      <c r="B378" s="7"/>
      <c r="E378" s="3"/>
      <c r="F378" s="3"/>
      <c r="H378" s="3"/>
    </row>
    <row r="379" spans="1:8" x14ac:dyDescent="0.25">
      <c r="A379" s="4"/>
      <c r="B379" s="7"/>
      <c r="E379" s="3"/>
      <c r="F379" s="3"/>
      <c r="H379" s="3"/>
    </row>
    <row r="380" spans="1:8" x14ac:dyDescent="0.25">
      <c r="A380" s="4"/>
      <c r="B380" s="7"/>
      <c r="E380" s="3"/>
      <c r="F380" s="3"/>
      <c r="H380" s="3"/>
    </row>
    <row r="381" spans="1:8" x14ac:dyDescent="0.25">
      <c r="A381" s="4"/>
      <c r="B381" s="7"/>
      <c r="E381" s="3"/>
      <c r="F381" s="3"/>
      <c r="H381" s="3"/>
    </row>
    <row r="382" spans="1:8" x14ac:dyDescent="0.25">
      <c r="A382" s="4"/>
      <c r="B382" s="7"/>
      <c r="E382" s="3"/>
      <c r="F382" s="3"/>
      <c r="H382" s="3"/>
    </row>
    <row r="383" spans="1:8" x14ac:dyDescent="0.25">
      <c r="A383" s="4"/>
      <c r="B383" s="7"/>
      <c r="E383" s="3"/>
      <c r="F383" s="3"/>
      <c r="H383" s="3"/>
    </row>
    <row r="384" spans="1:8" x14ac:dyDescent="0.25">
      <c r="A384" s="4"/>
      <c r="B384" s="7"/>
      <c r="E384" s="3"/>
      <c r="F384" s="3"/>
      <c r="H384" s="3"/>
    </row>
    <row r="385" spans="1:8" x14ac:dyDescent="0.25">
      <c r="A385" s="4"/>
      <c r="B385" s="7"/>
      <c r="E385" s="3"/>
      <c r="F385" s="3"/>
      <c r="H385" s="3"/>
    </row>
    <row r="386" spans="1:8" x14ac:dyDescent="0.25">
      <c r="A386" s="4"/>
      <c r="B386" s="7"/>
      <c r="E386" s="3"/>
      <c r="F386" s="3"/>
      <c r="H386" s="3"/>
    </row>
    <row r="387" spans="1:8" x14ac:dyDescent="0.25">
      <c r="A387" s="4"/>
      <c r="B387" s="7"/>
      <c r="E387" s="3"/>
      <c r="F387" s="3"/>
      <c r="H387" s="3"/>
    </row>
    <row r="388" spans="1:8" x14ac:dyDescent="0.25">
      <c r="A388" s="4"/>
      <c r="B388" s="7"/>
      <c r="E388" s="3"/>
      <c r="F388" s="3"/>
      <c r="H388" s="3"/>
    </row>
    <row r="389" spans="1:8" x14ac:dyDescent="0.25">
      <c r="A389" s="4"/>
      <c r="B389" s="7"/>
      <c r="E389" s="3"/>
      <c r="F389" s="3"/>
      <c r="H389" s="3"/>
    </row>
    <row r="390" spans="1:8" x14ac:dyDescent="0.25">
      <c r="A390" s="4"/>
      <c r="B390" s="7"/>
      <c r="E390" s="3"/>
      <c r="F390" s="3"/>
      <c r="H390" s="3"/>
    </row>
    <row r="391" spans="1:8" x14ac:dyDescent="0.25">
      <c r="A391" s="4"/>
      <c r="B391" s="7"/>
      <c r="E391" s="3"/>
      <c r="F391" s="3"/>
      <c r="H391" s="3"/>
    </row>
    <row r="392" spans="1:8" x14ac:dyDescent="0.25">
      <c r="A392" s="4"/>
      <c r="B392" s="7"/>
      <c r="E392" s="3"/>
      <c r="F392" s="3"/>
      <c r="H392" s="3"/>
    </row>
    <row r="393" spans="1:8" x14ac:dyDescent="0.25">
      <c r="A393" s="4"/>
      <c r="B393" s="7"/>
      <c r="E393" s="3"/>
      <c r="F393" s="3"/>
      <c r="H393" s="3"/>
    </row>
    <row r="394" spans="1:8" x14ac:dyDescent="0.25">
      <c r="A394" s="4"/>
      <c r="B394" s="7"/>
      <c r="E394" s="3"/>
      <c r="F394" s="3"/>
      <c r="H394" s="3"/>
    </row>
    <row r="395" spans="1:8" x14ac:dyDescent="0.25">
      <c r="A395" s="4"/>
      <c r="B395" s="7"/>
      <c r="E395" s="3"/>
      <c r="F395" s="3"/>
      <c r="H395" s="3"/>
    </row>
    <row r="396" spans="1:8" x14ac:dyDescent="0.25">
      <c r="A396" s="4"/>
      <c r="B396" s="7"/>
      <c r="E396" s="3"/>
      <c r="F396" s="3"/>
      <c r="H396" s="3"/>
    </row>
    <row r="397" spans="1:8" x14ac:dyDescent="0.25">
      <c r="A397" s="4"/>
      <c r="B397" s="7"/>
      <c r="E397" s="3"/>
      <c r="F397" s="3"/>
      <c r="H397" s="3"/>
    </row>
    <row r="398" spans="1:8" x14ac:dyDescent="0.25">
      <c r="A398" s="4"/>
      <c r="B398" s="7"/>
      <c r="E398" s="3"/>
      <c r="F398" s="3"/>
      <c r="H398" s="3"/>
    </row>
    <row r="399" spans="1:8" x14ac:dyDescent="0.25">
      <c r="A399" s="4"/>
      <c r="B399" s="7"/>
      <c r="E399" s="3"/>
      <c r="F399" s="3"/>
      <c r="H399" s="3"/>
    </row>
    <row r="400" spans="1:8" x14ac:dyDescent="0.25">
      <c r="A400" s="4"/>
      <c r="B400" s="7"/>
      <c r="E400" s="3"/>
      <c r="F400" s="3"/>
      <c r="H400" s="3"/>
    </row>
    <row r="401" spans="1:8" x14ac:dyDescent="0.25">
      <c r="A401" s="4"/>
      <c r="B401" s="7"/>
      <c r="E401" s="3"/>
      <c r="F401" s="3"/>
      <c r="H401" s="3"/>
    </row>
    <row r="402" spans="1:8" x14ac:dyDescent="0.25">
      <c r="A402" s="4"/>
      <c r="B402" s="7"/>
      <c r="E402" s="3"/>
      <c r="F402" s="3"/>
      <c r="H402" s="3"/>
    </row>
    <row r="403" spans="1:8" x14ac:dyDescent="0.25">
      <c r="A403" s="4"/>
      <c r="B403" s="7"/>
      <c r="E403" s="3"/>
      <c r="F403" s="3"/>
      <c r="H403" s="3"/>
    </row>
    <row r="404" spans="1:8" x14ac:dyDescent="0.25">
      <c r="A404" s="4"/>
      <c r="B404" s="7"/>
      <c r="E404" s="3"/>
      <c r="F404" s="3"/>
      <c r="H404" s="3"/>
    </row>
    <row r="405" spans="1:8" x14ac:dyDescent="0.25">
      <c r="A405" s="4"/>
      <c r="B405" s="7"/>
      <c r="E405" s="3"/>
      <c r="F405" s="3"/>
      <c r="H405" s="3"/>
    </row>
    <row r="406" spans="1:8" x14ac:dyDescent="0.25">
      <c r="A406" s="4"/>
      <c r="B406" s="7"/>
      <c r="E406" s="3"/>
      <c r="F406" s="3"/>
      <c r="H406" s="3"/>
    </row>
    <row r="407" spans="1:8" x14ac:dyDescent="0.25">
      <c r="A407" s="4"/>
      <c r="B407" s="7"/>
      <c r="E407" s="3"/>
      <c r="F407" s="3"/>
      <c r="H407" s="3"/>
    </row>
    <row r="408" spans="1:8" x14ac:dyDescent="0.25">
      <c r="A408" s="4"/>
      <c r="B408" s="7"/>
      <c r="E408" s="3"/>
      <c r="F408" s="3"/>
      <c r="H408" s="3"/>
    </row>
    <row r="409" spans="1:8" x14ac:dyDescent="0.25">
      <c r="A409" s="4"/>
      <c r="B409" s="7"/>
      <c r="E409" s="3"/>
      <c r="F409" s="3"/>
      <c r="H409" s="3"/>
    </row>
    <row r="410" spans="1:8" x14ac:dyDescent="0.25">
      <c r="A410" s="4"/>
      <c r="B410" s="7"/>
      <c r="E410" s="3"/>
      <c r="F410" s="3"/>
      <c r="H410" s="3"/>
    </row>
    <row r="411" spans="1:8" x14ac:dyDescent="0.25">
      <c r="A411" s="4"/>
      <c r="B411" s="7"/>
      <c r="E411" s="3"/>
      <c r="F411" s="3"/>
      <c r="H411" s="3"/>
    </row>
    <row r="412" spans="1:8" x14ac:dyDescent="0.25">
      <c r="A412" s="4"/>
      <c r="B412" s="7"/>
      <c r="E412" s="3"/>
      <c r="F412" s="3"/>
      <c r="H412" s="3"/>
    </row>
    <row r="413" spans="1:8" x14ac:dyDescent="0.25">
      <c r="A413" s="4"/>
      <c r="B413" s="7"/>
      <c r="E413" s="3"/>
      <c r="F413" s="3"/>
      <c r="H413" s="3"/>
    </row>
    <row r="414" spans="1:8" x14ac:dyDescent="0.25">
      <c r="A414" s="4"/>
      <c r="B414" s="7"/>
      <c r="E414" s="3"/>
      <c r="F414" s="3"/>
      <c r="H414" s="3"/>
    </row>
    <row r="415" spans="1:8" x14ac:dyDescent="0.25">
      <c r="A415" s="4"/>
      <c r="B415" s="7"/>
      <c r="E415" s="3"/>
      <c r="F415" s="3"/>
      <c r="H415" s="3"/>
    </row>
    <row r="416" spans="1:8" x14ac:dyDescent="0.25">
      <c r="A416" s="4"/>
      <c r="B416" s="7"/>
      <c r="E416" s="3"/>
      <c r="F416" s="3"/>
      <c r="H416" s="3"/>
    </row>
    <row r="417" spans="1:8" x14ac:dyDescent="0.25">
      <c r="A417" s="4"/>
      <c r="B417" s="7"/>
      <c r="E417" s="3"/>
      <c r="F417" s="3"/>
      <c r="H417" s="3"/>
    </row>
    <row r="418" spans="1:8" x14ac:dyDescent="0.25">
      <c r="A418" s="4"/>
      <c r="B418" s="7"/>
      <c r="E418" s="3"/>
      <c r="F418" s="3"/>
      <c r="H418" s="3"/>
    </row>
    <row r="419" spans="1:8" x14ac:dyDescent="0.25">
      <c r="A419" s="4"/>
      <c r="B419" s="7"/>
      <c r="E419" s="3"/>
      <c r="F419" s="3"/>
      <c r="H419" s="3"/>
    </row>
    <row r="420" spans="1:8" x14ac:dyDescent="0.25">
      <c r="A420" s="4"/>
      <c r="B420" s="7"/>
      <c r="E420" s="3"/>
      <c r="F420" s="3"/>
      <c r="H420" s="3"/>
    </row>
    <row r="421" spans="1:8" x14ac:dyDescent="0.25">
      <c r="A421" s="4"/>
      <c r="B421" s="7"/>
      <c r="E421" s="3"/>
      <c r="F421" s="3"/>
      <c r="H421" s="3"/>
    </row>
    <row r="422" spans="1:8" x14ac:dyDescent="0.25">
      <c r="A422" s="4"/>
      <c r="B422" s="7"/>
      <c r="E422" s="3"/>
      <c r="F422" s="3"/>
      <c r="H422" s="3"/>
    </row>
    <row r="423" spans="1:8" x14ac:dyDescent="0.25">
      <c r="A423" s="4"/>
      <c r="B423" s="7"/>
      <c r="E423" s="3"/>
      <c r="F423" s="3"/>
      <c r="H423" s="3"/>
    </row>
    <row r="424" spans="1:8" x14ac:dyDescent="0.25">
      <c r="A424" s="4"/>
      <c r="B424" s="7"/>
      <c r="E424" s="3"/>
      <c r="F424" s="3"/>
      <c r="H424" s="3"/>
    </row>
    <row r="425" spans="1:8" x14ac:dyDescent="0.25">
      <c r="A425" s="4"/>
      <c r="B425" s="7"/>
      <c r="E425" s="3"/>
      <c r="F425" s="3"/>
      <c r="H425" s="3"/>
    </row>
    <row r="426" spans="1:8" x14ac:dyDescent="0.25">
      <c r="A426" s="4"/>
      <c r="B426" s="7"/>
      <c r="E426" s="3"/>
      <c r="F426" s="3"/>
      <c r="H426" s="3"/>
    </row>
    <row r="427" spans="1:8" x14ac:dyDescent="0.25">
      <c r="A427" s="4"/>
      <c r="B427" s="7"/>
      <c r="E427" s="3"/>
      <c r="F427" s="3"/>
      <c r="H427" s="3"/>
    </row>
    <row r="428" spans="1:8" x14ac:dyDescent="0.25">
      <c r="A428" s="4"/>
      <c r="B428" s="7"/>
      <c r="E428" s="3"/>
      <c r="F428" s="3"/>
      <c r="H428" s="3"/>
    </row>
    <row r="429" spans="1:8" x14ac:dyDescent="0.25">
      <c r="A429" s="4"/>
      <c r="B429" s="7"/>
      <c r="E429" s="3"/>
      <c r="F429" s="3"/>
      <c r="H429" s="3"/>
    </row>
    <row r="430" spans="1:8" x14ac:dyDescent="0.25">
      <c r="A430" s="4"/>
      <c r="B430" s="7"/>
      <c r="E430" s="3"/>
      <c r="F430" s="3"/>
      <c r="H430" s="3"/>
    </row>
    <row r="431" spans="1:8" x14ac:dyDescent="0.25">
      <c r="A431" s="4"/>
      <c r="B431" s="7"/>
      <c r="E431" s="3"/>
      <c r="F431" s="3"/>
      <c r="H431" s="3"/>
    </row>
    <row r="432" spans="1:8" x14ac:dyDescent="0.25">
      <c r="A432" s="4"/>
      <c r="B432" s="7"/>
      <c r="E432" s="3"/>
      <c r="F432" s="3"/>
      <c r="H432" s="3"/>
    </row>
    <row r="433" spans="1:8" x14ac:dyDescent="0.25">
      <c r="A433" s="4"/>
      <c r="B433" s="7"/>
      <c r="E433" s="3"/>
      <c r="F433" s="3"/>
      <c r="H433" s="3"/>
    </row>
    <row r="434" spans="1:8" x14ac:dyDescent="0.25">
      <c r="A434" s="4"/>
      <c r="B434" s="7"/>
      <c r="E434" s="3"/>
      <c r="F434" s="3"/>
      <c r="H434" s="3"/>
    </row>
    <row r="435" spans="1:8" x14ac:dyDescent="0.25">
      <c r="A435" s="4"/>
      <c r="B435" s="7"/>
      <c r="E435" s="3"/>
      <c r="F435" s="3"/>
      <c r="H435" s="3"/>
    </row>
    <row r="436" spans="1:8" x14ac:dyDescent="0.25">
      <c r="A436" s="4"/>
      <c r="B436" s="7"/>
      <c r="E436" s="3"/>
      <c r="F436" s="3"/>
      <c r="H436" s="3"/>
    </row>
    <row r="437" spans="1:8" x14ac:dyDescent="0.25">
      <c r="A437" s="4"/>
      <c r="B437" s="7"/>
      <c r="E437" s="3"/>
      <c r="F437" s="3"/>
      <c r="H437" s="3"/>
    </row>
    <row r="438" spans="1:8" x14ac:dyDescent="0.25">
      <c r="A438" s="4"/>
      <c r="B438" s="7"/>
      <c r="E438" s="3"/>
      <c r="F438" s="3"/>
      <c r="H438" s="3"/>
    </row>
    <row r="439" spans="1:8" x14ac:dyDescent="0.25">
      <c r="A439" s="4"/>
      <c r="B439" s="7"/>
      <c r="E439" s="3"/>
      <c r="F439" s="3"/>
      <c r="H439" s="3"/>
    </row>
    <row r="440" spans="1:8" x14ac:dyDescent="0.25">
      <c r="A440" s="4"/>
      <c r="B440" s="7"/>
      <c r="E440" s="3"/>
      <c r="F440" s="3"/>
      <c r="H440" s="3"/>
    </row>
    <row r="441" spans="1:8" x14ac:dyDescent="0.25">
      <c r="A441" s="4"/>
      <c r="B441" s="7"/>
      <c r="E441" s="3"/>
      <c r="F441" s="3"/>
      <c r="H441" s="3"/>
    </row>
    <row r="442" spans="1:8" x14ac:dyDescent="0.25">
      <c r="A442" s="4"/>
      <c r="B442" s="7"/>
      <c r="E442" s="3"/>
      <c r="F442" s="3"/>
      <c r="H442" s="3"/>
    </row>
    <row r="443" spans="1:8" x14ac:dyDescent="0.25">
      <c r="A443" s="4"/>
      <c r="B443" s="7"/>
      <c r="E443" s="3"/>
      <c r="F443" s="3"/>
      <c r="H443" s="3"/>
    </row>
    <row r="444" spans="1:8" x14ac:dyDescent="0.25">
      <c r="A444" s="4"/>
      <c r="B444" s="7"/>
      <c r="E444" s="3"/>
      <c r="F444" s="3"/>
      <c r="H444" s="3"/>
    </row>
    <row r="445" spans="1:8" x14ac:dyDescent="0.25">
      <c r="A445" s="4"/>
      <c r="B445" s="7"/>
      <c r="E445" s="3"/>
      <c r="F445" s="3"/>
      <c r="H445" s="3"/>
    </row>
    <row r="446" spans="1:8" x14ac:dyDescent="0.25">
      <c r="A446" s="4"/>
      <c r="B446" s="7"/>
      <c r="E446" s="3"/>
      <c r="F446" s="3"/>
      <c r="H446" s="3"/>
    </row>
    <row r="447" spans="1:8" x14ac:dyDescent="0.25">
      <c r="A447" s="4"/>
      <c r="B447" s="7"/>
      <c r="E447" s="3"/>
      <c r="F447" s="3"/>
      <c r="H447" s="3"/>
    </row>
    <row r="448" spans="1:8" x14ac:dyDescent="0.25">
      <c r="A448" s="4"/>
      <c r="B448" s="7"/>
      <c r="E448" s="3"/>
      <c r="F448" s="3"/>
      <c r="H448" s="3"/>
    </row>
    <row r="449" spans="1:8" x14ac:dyDescent="0.25">
      <c r="A449" s="4"/>
      <c r="B449" s="7"/>
      <c r="E449" s="3"/>
      <c r="F449" s="3"/>
      <c r="H449" s="3"/>
    </row>
    <row r="450" spans="1:8" x14ac:dyDescent="0.25">
      <c r="A450" s="4"/>
      <c r="B450" s="7"/>
      <c r="E450" s="3"/>
      <c r="F450" s="3"/>
      <c r="H450" s="3"/>
    </row>
    <row r="451" spans="1:8" x14ac:dyDescent="0.25">
      <c r="A451" s="4"/>
      <c r="B451" s="7"/>
      <c r="E451" s="3"/>
      <c r="F451" s="3"/>
      <c r="H451" s="3"/>
    </row>
    <row r="452" spans="1:8" x14ac:dyDescent="0.25">
      <c r="A452" s="4"/>
      <c r="B452" s="7"/>
      <c r="E452" s="3"/>
      <c r="F452" s="3"/>
      <c r="H452" s="3"/>
    </row>
    <row r="453" spans="1:8" x14ac:dyDescent="0.25">
      <c r="A453" s="4"/>
      <c r="B453" s="7"/>
      <c r="E453" s="3"/>
      <c r="F453" s="3"/>
      <c r="H453" s="3"/>
    </row>
    <row r="454" spans="1:8" x14ac:dyDescent="0.25">
      <c r="A454" s="4"/>
      <c r="B454" s="7"/>
      <c r="E454" s="3"/>
      <c r="F454" s="3"/>
      <c r="H454" s="3"/>
    </row>
    <row r="455" spans="1:8" x14ac:dyDescent="0.25">
      <c r="A455" s="4"/>
      <c r="B455" s="7"/>
      <c r="E455" s="3"/>
      <c r="F455" s="3"/>
      <c r="H455" s="3"/>
    </row>
    <row r="456" spans="1:8" x14ac:dyDescent="0.25">
      <c r="A456" s="4"/>
      <c r="B456" s="7"/>
      <c r="E456" s="3"/>
      <c r="F456" s="3"/>
      <c r="H456" s="3"/>
    </row>
    <row r="457" spans="1:8" x14ac:dyDescent="0.25">
      <c r="A457" s="4"/>
      <c r="B457" s="7"/>
      <c r="E457" s="3"/>
      <c r="F457" s="3"/>
      <c r="H457" s="3"/>
    </row>
    <row r="458" spans="1:8" x14ac:dyDescent="0.25">
      <c r="A458" s="4"/>
      <c r="B458" s="7"/>
      <c r="E458" s="3"/>
      <c r="F458" s="3"/>
      <c r="H458" s="3"/>
    </row>
    <row r="459" spans="1:8" x14ac:dyDescent="0.25">
      <c r="A459" s="4"/>
      <c r="B459" s="7"/>
      <c r="E459" s="3"/>
      <c r="F459" s="3"/>
      <c r="H459" s="3"/>
    </row>
    <row r="460" spans="1:8" x14ac:dyDescent="0.25">
      <c r="A460" s="4"/>
      <c r="B460" s="7"/>
      <c r="E460" s="3"/>
      <c r="F460" s="3"/>
      <c r="H460" s="3"/>
    </row>
    <row r="461" spans="1:8" x14ac:dyDescent="0.25">
      <c r="A461" s="4"/>
      <c r="B461" s="7"/>
      <c r="E461" s="3"/>
      <c r="F461" s="3"/>
      <c r="H461" s="3"/>
    </row>
    <row r="462" spans="1:8" x14ac:dyDescent="0.25">
      <c r="A462" s="4"/>
      <c r="B462" s="7"/>
      <c r="E462" s="3"/>
      <c r="F462" s="3"/>
      <c r="H462" s="3"/>
    </row>
    <row r="463" spans="1:8" x14ac:dyDescent="0.25">
      <c r="A463" s="4"/>
      <c r="B463" s="7"/>
      <c r="E463" s="3"/>
      <c r="F463" s="3"/>
      <c r="H463" s="3"/>
    </row>
    <row r="464" spans="1:8" x14ac:dyDescent="0.25">
      <c r="A464" s="4"/>
      <c r="B464" s="7"/>
      <c r="E464" s="3"/>
      <c r="F464" s="3"/>
      <c r="H464" s="3"/>
    </row>
    <row r="465" spans="1:8" x14ac:dyDescent="0.25">
      <c r="A465" s="4"/>
      <c r="B465" s="7"/>
      <c r="E465" s="3"/>
      <c r="F465" s="3"/>
      <c r="H465" s="3"/>
    </row>
    <row r="466" spans="1:8" x14ac:dyDescent="0.25">
      <c r="A466" s="4"/>
      <c r="B466" s="7"/>
      <c r="E466" s="3"/>
      <c r="F466" s="3"/>
      <c r="H466" s="3"/>
    </row>
    <row r="467" spans="1:8" x14ac:dyDescent="0.25">
      <c r="A467" s="4"/>
      <c r="B467" s="7"/>
      <c r="E467" s="3"/>
      <c r="F467" s="3"/>
      <c r="H467" s="3"/>
    </row>
    <row r="468" spans="1:8" x14ac:dyDescent="0.25">
      <c r="A468" s="4"/>
      <c r="B468" s="7"/>
      <c r="E468" s="3"/>
      <c r="F468" s="3"/>
      <c r="H468" s="3"/>
    </row>
    <row r="469" spans="1:8" x14ac:dyDescent="0.25">
      <c r="A469" s="4"/>
      <c r="B469" s="7"/>
      <c r="E469" s="3"/>
      <c r="F469" s="3"/>
      <c r="H469" s="3"/>
    </row>
    <row r="470" spans="1:8" x14ac:dyDescent="0.25">
      <c r="A470" s="4"/>
      <c r="B470" s="7"/>
      <c r="E470" s="3"/>
      <c r="F470" s="3"/>
      <c r="H470" s="3"/>
    </row>
    <row r="471" spans="1:8" x14ac:dyDescent="0.25">
      <c r="A471" s="4"/>
      <c r="B471" s="7"/>
      <c r="E471" s="3"/>
      <c r="F471" s="3"/>
      <c r="H471" s="3"/>
    </row>
    <row r="472" spans="1:8" x14ac:dyDescent="0.25">
      <c r="A472" s="4"/>
      <c r="B472" s="7"/>
      <c r="E472" s="3"/>
      <c r="F472" s="3"/>
      <c r="H472" s="3"/>
    </row>
    <row r="473" spans="1:8" x14ac:dyDescent="0.25">
      <c r="A473" s="4"/>
      <c r="B473" s="7"/>
      <c r="E473" s="3"/>
      <c r="F473" s="3"/>
      <c r="H473" s="3"/>
    </row>
    <row r="474" spans="1:8" x14ac:dyDescent="0.25">
      <c r="A474" s="4"/>
      <c r="B474" s="7"/>
      <c r="E474" s="3"/>
      <c r="F474" s="3"/>
      <c r="H474" s="3"/>
    </row>
    <row r="475" spans="1:8" x14ac:dyDescent="0.25">
      <c r="A475" s="4"/>
      <c r="B475" s="7"/>
      <c r="E475" s="3"/>
      <c r="F475" s="3"/>
      <c r="H475" s="3"/>
    </row>
    <row r="476" spans="1:8" x14ac:dyDescent="0.25">
      <c r="A476" s="4"/>
      <c r="B476" s="7"/>
      <c r="E476" s="3"/>
      <c r="F476" s="3"/>
      <c r="H476" s="3"/>
    </row>
    <row r="477" spans="1:8" x14ac:dyDescent="0.25">
      <c r="A477" s="4"/>
      <c r="B477" s="7"/>
      <c r="E477" s="3"/>
      <c r="F477" s="3"/>
      <c r="H477" s="3"/>
    </row>
    <row r="478" spans="1:8" x14ac:dyDescent="0.25">
      <c r="A478" s="4"/>
      <c r="B478" s="7"/>
      <c r="E478" s="3"/>
      <c r="F478" s="3"/>
      <c r="H478" s="3"/>
    </row>
    <row r="479" spans="1:8" x14ac:dyDescent="0.25">
      <c r="A479" s="4"/>
      <c r="B479" s="7"/>
      <c r="E479" s="3"/>
      <c r="F479" s="3"/>
      <c r="H479" s="3"/>
    </row>
    <row r="480" spans="1:8" x14ac:dyDescent="0.25">
      <c r="A480" s="4"/>
      <c r="B480" s="7"/>
      <c r="E480" s="3"/>
      <c r="F480" s="3"/>
      <c r="H480" s="3"/>
    </row>
    <row r="481" spans="1:8" x14ac:dyDescent="0.25">
      <c r="A481" s="4"/>
      <c r="B481" s="7"/>
      <c r="E481" s="3"/>
      <c r="F481" s="3"/>
      <c r="H481" s="3"/>
    </row>
    <row r="482" spans="1:8" x14ac:dyDescent="0.25">
      <c r="A482" s="4"/>
      <c r="B482" s="7"/>
      <c r="E482" s="3"/>
      <c r="F482" s="3"/>
      <c r="H482" s="3"/>
    </row>
    <row r="483" spans="1:8" x14ac:dyDescent="0.25">
      <c r="A483" s="4"/>
      <c r="B483" s="7"/>
      <c r="E483" s="3"/>
      <c r="F483" s="3"/>
      <c r="H483" s="3"/>
    </row>
    <row r="484" spans="1:8" x14ac:dyDescent="0.25">
      <c r="A484" s="4"/>
      <c r="B484" s="7"/>
      <c r="E484" s="3"/>
      <c r="F484" s="3"/>
      <c r="H484" s="3"/>
    </row>
    <row r="485" spans="1:8" x14ac:dyDescent="0.25">
      <c r="A485" s="4"/>
      <c r="B485" s="7"/>
      <c r="E485" s="3"/>
      <c r="F485" s="3"/>
      <c r="H485" s="3"/>
    </row>
    <row r="486" spans="1:8" x14ac:dyDescent="0.25">
      <c r="A486" s="4"/>
      <c r="B486" s="7"/>
      <c r="E486" s="3"/>
      <c r="F486" s="3"/>
      <c r="H486" s="3"/>
    </row>
    <row r="487" spans="1:8" x14ac:dyDescent="0.25">
      <c r="A487" s="4"/>
      <c r="B487" s="7"/>
      <c r="E487" s="3"/>
      <c r="F487" s="3"/>
      <c r="H487" s="3"/>
    </row>
    <row r="488" spans="1:8" x14ac:dyDescent="0.25">
      <c r="A488" s="4"/>
      <c r="B488" s="7"/>
      <c r="E488" s="3"/>
      <c r="F488" s="3"/>
      <c r="H488" s="3"/>
    </row>
    <row r="489" spans="1:8" x14ac:dyDescent="0.25">
      <c r="A489" s="4"/>
      <c r="B489" s="7"/>
      <c r="E489" s="3"/>
      <c r="F489" s="3"/>
      <c r="H489" s="3"/>
    </row>
    <row r="490" spans="1:8" x14ac:dyDescent="0.25">
      <c r="A490" s="4"/>
      <c r="B490" s="7"/>
      <c r="E490" s="3"/>
      <c r="F490" s="3"/>
      <c r="H490" s="3"/>
    </row>
    <row r="491" spans="1:8" x14ac:dyDescent="0.25">
      <c r="A491" s="4"/>
      <c r="B491" s="7"/>
      <c r="E491" s="3"/>
      <c r="F491" s="3"/>
      <c r="H491" s="3"/>
    </row>
    <row r="492" spans="1:8" x14ac:dyDescent="0.25">
      <c r="A492" s="4"/>
      <c r="B492" s="7"/>
      <c r="E492" s="3"/>
      <c r="F492" s="3"/>
      <c r="H492" s="3"/>
    </row>
    <row r="493" spans="1:8" x14ac:dyDescent="0.25">
      <c r="A493" s="4"/>
      <c r="B493" s="7"/>
      <c r="E493" s="3"/>
      <c r="F493" s="3"/>
      <c r="H493" s="3"/>
    </row>
    <row r="494" spans="1:8" x14ac:dyDescent="0.25">
      <c r="A494" s="4"/>
      <c r="B494" s="7"/>
      <c r="E494" s="3"/>
      <c r="F494" s="3"/>
      <c r="H494" s="3"/>
    </row>
    <row r="495" spans="1:8" x14ac:dyDescent="0.25">
      <c r="A495" s="4"/>
      <c r="B495" s="7"/>
      <c r="E495" s="3"/>
      <c r="F495" s="3"/>
      <c r="H495" s="3"/>
    </row>
    <row r="496" spans="1:8" x14ac:dyDescent="0.25">
      <c r="A496" s="4"/>
      <c r="B496" s="7"/>
      <c r="E496" s="3"/>
      <c r="F496" s="3"/>
      <c r="H496" s="3"/>
    </row>
    <row r="497" spans="1:14" x14ac:dyDescent="0.25">
      <c r="A497" s="4"/>
      <c r="B497" s="7"/>
      <c r="E497" s="3"/>
      <c r="F497" s="3"/>
      <c r="H497" s="3"/>
    </row>
    <row r="498" spans="1:14" x14ac:dyDescent="0.25">
      <c r="A498" s="4"/>
      <c r="B498" s="7"/>
      <c r="E498" s="3"/>
      <c r="F498" s="3"/>
      <c r="H498" s="3"/>
    </row>
    <row r="499" spans="1:14" x14ac:dyDescent="0.25">
      <c r="A499" s="4"/>
      <c r="B499" s="7"/>
      <c r="E499" s="3"/>
      <c r="F499" s="3"/>
      <c r="H499" s="3"/>
    </row>
    <row r="500" spans="1:14" x14ac:dyDescent="0.25">
      <c r="A500" s="4"/>
      <c r="B500" s="7"/>
      <c r="E500" s="3"/>
      <c r="F500" s="3"/>
      <c r="H500" s="3"/>
    </row>
    <row r="501" spans="1:14" x14ac:dyDescent="0.25">
      <c r="A501" s="4"/>
      <c r="B501" s="7"/>
      <c r="E501" s="3"/>
      <c r="F501" s="3"/>
      <c r="H501" s="3"/>
    </row>
    <row r="502" spans="1:14" x14ac:dyDescent="0.25">
      <c r="A502" s="4"/>
      <c r="B502" s="7"/>
      <c r="E502" s="3"/>
      <c r="F502" s="3"/>
      <c r="H502" s="3"/>
    </row>
    <row r="503" spans="1:14" x14ac:dyDescent="0.25">
      <c r="A503" s="4"/>
      <c r="B503" s="7"/>
      <c r="E503" s="3"/>
      <c r="F503" s="3"/>
      <c r="H503" s="3"/>
    </row>
    <row r="504" spans="1:14" x14ac:dyDescent="0.25">
      <c r="A504" s="4"/>
      <c r="B504" s="7"/>
      <c r="E504" s="3"/>
      <c r="F504" s="3"/>
      <c r="H504" s="3"/>
    </row>
    <row r="505" spans="1:14" x14ac:dyDescent="0.25">
      <c r="A505" s="4"/>
      <c r="B505" s="7"/>
      <c r="E505" s="3"/>
      <c r="F505" s="3"/>
      <c r="H505" s="3"/>
    </row>
    <row r="506" spans="1:14" x14ac:dyDescent="0.25">
      <c r="A506" s="4"/>
      <c r="B506" s="7"/>
      <c r="E506" s="3"/>
      <c r="F506" s="3"/>
      <c r="H506" s="3"/>
    </row>
    <row r="507" spans="1:14" x14ac:dyDescent="0.25">
      <c r="A507" s="4"/>
      <c r="B507" s="7"/>
      <c r="E507" s="3"/>
      <c r="F507" s="3"/>
      <c r="H507" s="3"/>
    </row>
    <row r="508" spans="1:14" x14ac:dyDescent="0.25">
      <c r="A508" s="4"/>
      <c r="B508" s="7"/>
      <c r="E508" s="3"/>
      <c r="F508" s="3"/>
      <c r="H508" s="3"/>
    </row>
    <row r="509" spans="1:14" x14ac:dyDescent="0.25">
      <c r="A509" s="4"/>
      <c r="B509" s="7"/>
      <c r="E509" s="3"/>
      <c r="F509" s="3"/>
      <c r="H509" s="3"/>
      <c r="N509" t="s">
        <v>50</v>
      </c>
    </row>
    <row r="510" spans="1:14" x14ac:dyDescent="0.25">
      <c r="A510" s="4"/>
      <c r="B510" s="7"/>
      <c r="C510" s="14"/>
      <c r="D510" s="14"/>
      <c r="E510" s="3"/>
      <c r="F510" s="3"/>
      <c r="H510" s="3"/>
    </row>
    <row r="511" spans="1:14" x14ac:dyDescent="0.25">
      <c r="A511" s="4"/>
      <c r="B511" s="7"/>
      <c r="E511" s="3"/>
      <c r="F511" s="3"/>
      <c r="G511" s="3"/>
      <c r="H511" s="3"/>
      <c r="I511" s="3"/>
      <c r="K511" s="3"/>
    </row>
    <row r="512" spans="1:14" x14ac:dyDescent="0.25">
      <c r="A512" s="4"/>
      <c r="B512" s="7"/>
      <c r="E512" s="3"/>
      <c r="F512" s="3"/>
      <c r="G512" s="3"/>
      <c r="H512" s="3"/>
      <c r="I512" s="3"/>
      <c r="K512" s="3"/>
    </row>
    <row r="513" spans="1:14" x14ac:dyDescent="0.25">
      <c r="A513" s="4"/>
      <c r="B513" s="7"/>
      <c r="E513" s="3"/>
      <c r="F513" s="3"/>
      <c r="G513" s="3"/>
      <c r="H513" s="3"/>
      <c r="I513" s="3"/>
      <c r="K513" s="3"/>
    </row>
    <row r="514" spans="1:14" x14ac:dyDescent="0.25">
      <c r="A514" s="4"/>
      <c r="B514" s="7"/>
      <c r="E514" s="3"/>
      <c r="F514" s="3"/>
      <c r="G514" s="3"/>
      <c r="H514" s="3"/>
      <c r="I514" s="3"/>
      <c r="K514" s="3"/>
    </row>
    <row r="515" spans="1:14" x14ac:dyDescent="0.25">
      <c r="A515" s="4"/>
      <c r="B515" s="7"/>
      <c r="E515" s="3"/>
      <c r="F515" s="3"/>
      <c r="G515" s="3"/>
      <c r="H515" s="3"/>
      <c r="I515" s="3"/>
      <c r="K515" s="3"/>
    </row>
    <row r="516" spans="1:14" x14ac:dyDescent="0.25">
      <c r="A516" s="4"/>
      <c r="B516" s="7"/>
      <c r="E516" s="3"/>
      <c r="F516" s="3"/>
      <c r="G516" s="3"/>
      <c r="H516" s="3"/>
      <c r="I516" s="3"/>
      <c r="K516" s="3"/>
    </row>
    <row r="517" spans="1:14" x14ac:dyDescent="0.25">
      <c r="A517" s="4"/>
      <c r="B517" s="7"/>
      <c r="E517" s="3"/>
      <c r="F517" s="3"/>
      <c r="G517" s="3"/>
      <c r="H517" s="3"/>
      <c r="I517" s="3"/>
      <c r="K517" s="3"/>
    </row>
    <row r="518" spans="1:14" x14ac:dyDescent="0.25">
      <c r="A518" s="4"/>
      <c r="B518" s="7"/>
      <c r="E518" s="3"/>
      <c r="F518" s="3"/>
      <c r="G518" s="3"/>
      <c r="H518" s="3"/>
      <c r="I518" s="3"/>
      <c r="K518" s="3"/>
    </row>
    <row r="519" spans="1:14" x14ac:dyDescent="0.25">
      <c r="A519" s="4"/>
      <c r="B519" s="7"/>
      <c r="E519" s="3"/>
      <c r="F519" s="3"/>
      <c r="G519" s="3"/>
      <c r="H519" s="3"/>
      <c r="I519" s="3"/>
      <c r="K519" s="3"/>
    </row>
    <row r="520" spans="1:14" x14ac:dyDescent="0.25">
      <c r="A520" s="4"/>
      <c r="B520" s="7"/>
      <c r="E520" s="3"/>
      <c r="F520" s="3"/>
      <c r="G520" s="3"/>
      <c r="H520" s="3"/>
      <c r="I520" s="3"/>
      <c r="K520" s="3"/>
    </row>
    <row r="521" spans="1:14" x14ac:dyDescent="0.25">
      <c r="A521" s="4"/>
      <c r="B521" s="7"/>
      <c r="E521" s="3"/>
      <c r="F521" s="3"/>
      <c r="G521" s="3"/>
      <c r="H521" s="3"/>
      <c r="I521" s="3"/>
      <c r="K521" s="3"/>
      <c r="N521" t="s">
        <v>84</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A6" sqref="A6"/>
    </sheetView>
  </sheetViews>
  <sheetFormatPr defaultRowHeight="15" x14ac:dyDescent="0.25"/>
  <cols>
    <col min="1" max="1" width="9.140625" style="3"/>
    <col min="2" max="2" width="10.42578125" style="15" customWidth="1"/>
    <col min="3" max="3" width="9.140625" style="15"/>
    <col min="4" max="5" width="9.140625" style="16"/>
    <col min="6" max="6" width="9.140625" style="3"/>
    <col min="7" max="7" width="9.140625" style="17"/>
    <col min="9" max="9" width="9.140625" style="10"/>
    <col min="10" max="11" width="9.140625" style="7"/>
    <col min="12" max="12" width="26.85546875" bestFit="1" customWidth="1"/>
    <col min="13" max="14" width="9.140625" style="10"/>
    <col min="15" max="15" width="9.140625" style="22"/>
  </cols>
  <sheetData>
    <row r="1" spans="1:15" x14ac:dyDescent="0.25">
      <c r="B1" s="15" t="s">
        <v>31</v>
      </c>
      <c r="D1" s="16" t="s">
        <v>53</v>
      </c>
      <c r="G1" s="17" t="s">
        <v>1</v>
      </c>
      <c r="H1" s="3"/>
      <c r="J1" s="7" t="s">
        <v>0</v>
      </c>
    </row>
    <row r="2" spans="1:15" x14ac:dyDescent="0.25">
      <c r="A2" s="3" t="s">
        <v>51</v>
      </c>
      <c r="B2" s="15" t="s">
        <v>5</v>
      </c>
      <c r="C2" s="15" t="s">
        <v>6</v>
      </c>
      <c r="D2" s="16" t="s">
        <v>54</v>
      </c>
      <c r="E2" s="16" t="s">
        <v>55</v>
      </c>
      <c r="F2" s="6" t="s">
        <v>41</v>
      </c>
      <c r="G2" s="17" t="s">
        <v>7</v>
      </c>
      <c r="H2" s="3" t="s">
        <v>8</v>
      </c>
      <c r="I2" s="10" t="s">
        <v>36</v>
      </c>
      <c r="J2" s="7" t="s">
        <v>0</v>
      </c>
      <c r="K2" s="7" t="s">
        <v>40</v>
      </c>
      <c r="L2" s="3" t="s">
        <v>52</v>
      </c>
      <c r="M2" s="10" t="s">
        <v>86</v>
      </c>
      <c r="N2" s="10" t="s">
        <v>90</v>
      </c>
      <c r="O2" s="22" t="s">
        <v>87</v>
      </c>
    </row>
    <row r="3" spans="1:15" x14ac:dyDescent="0.25">
      <c r="A3" s="3" t="s">
        <v>56</v>
      </c>
      <c r="B3" s="15">
        <v>2.7528000000000001</v>
      </c>
      <c r="C3" s="15">
        <v>101.7089</v>
      </c>
      <c r="D3" s="16">
        <v>801222</v>
      </c>
      <c r="E3" s="16">
        <v>304611.62</v>
      </c>
      <c r="F3" s="3" t="s">
        <v>43</v>
      </c>
      <c r="G3" s="17">
        <v>26</v>
      </c>
      <c r="H3" t="s">
        <v>60</v>
      </c>
      <c r="I3" s="10">
        <v>0</v>
      </c>
      <c r="J3" s="4">
        <v>41705.695833333331</v>
      </c>
      <c r="K3" s="7">
        <v>0</v>
      </c>
      <c r="L3" t="s">
        <v>57</v>
      </c>
      <c r="M3" s="21">
        <v>0</v>
      </c>
      <c r="N3" s="10">
        <f>SUM($M$3:M3)</f>
        <v>0</v>
      </c>
      <c r="O3" s="22">
        <f t="shared" ref="O3:O8" si="0">MOD(360+DEGREES(ATAN2(COS(RADIANS(B3))*SIN(RADIANS(B4))-SIN(RADIANS(B3))*COS(RADIANS(B4))*COS(RADIANS(C4)-RADIANS(C3)), SIN(RADIANS(C4)-RADIANS(C3))*COS(RADIANS(B4)))),360)</f>
        <v>22.664220262683955</v>
      </c>
    </row>
    <row r="4" spans="1:15" x14ac:dyDescent="0.25">
      <c r="A4" s="3" t="s">
        <v>58</v>
      </c>
      <c r="B4" s="15">
        <v>4.7073</v>
      </c>
      <c r="C4" s="15">
        <v>102.5278</v>
      </c>
      <c r="D4" s="16">
        <v>724842.48</v>
      </c>
      <c r="E4" s="16">
        <v>225743.23</v>
      </c>
      <c r="F4" s="3" t="s">
        <v>42</v>
      </c>
      <c r="G4" s="17">
        <v>25</v>
      </c>
      <c r="H4" s="3" t="s">
        <v>60</v>
      </c>
      <c r="I4" s="10">
        <v>256</v>
      </c>
      <c r="J4" s="4">
        <v>41705.709722222222</v>
      </c>
      <c r="K4" s="7">
        <v>0.53</v>
      </c>
      <c r="L4" t="s">
        <v>59</v>
      </c>
      <c r="M4" s="10">
        <f>ACOS(SIN(RADIANS(B3))*SIN(RADIANS(B4))+COS(RADIANS(B3))*COS(RADIANS(B4))*COS(RADIANS(C4)-RADIANS(C3)))*6371</f>
        <v>235.55914182417183</v>
      </c>
      <c r="N4" s="10">
        <f>SUM($M$3:M4)</f>
        <v>235.55914182417183</v>
      </c>
      <c r="O4" s="22">
        <f t="shared" si="0"/>
        <v>25.205554092652676</v>
      </c>
    </row>
    <row r="5" spans="1:15" x14ac:dyDescent="0.25">
      <c r="A5" s="3" t="s">
        <v>32</v>
      </c>
      <c r="B5" s="15">
        <v>6.9366000000000003</v>
      </c>
      <c r="C5" s="15">
        <v>103.58499999999999</v>
      </c>
      <c r="D5" s="16">
        <v>724391.66</v>
      </c>
      <c r="E5" s="16">
        <v>342843.99</v>
      </c>
      <c r="F5" s="3" t="s">
        <v>42</v>
      </c>
      <c r="G5" s="17">
        <v>263</v>
      </c>
      <c r="H5" t="s">
        <v>61</v>
      </c>
      <c r="I5" s="10">
        <v>528</v>
      </c>
      <c r="J5" s="18">
        <v>41705.722916666666</v>
      </c>
      <c r="K5" s="7">
        <v>0.85</v>
      </c>
      <c r="L5" t="s">
        <v>62</v>
      </c>
      <c r="M5" s="10">
        <f t="shared" ref="M5:M9" si="1">ACOS(SIN(RADIANS(B4))*SIN(RADIANS(B5))+COS(RADIANS(B4))*COS(RADIANS(B5))*COS(RADIANS(C5)-RADIANS(C4)))*6371</f>
        <v>274.08603807609973</v>
      </c>
      <c r="N5" s="10">
        <f>SUM($M$3:M5)</f>
        <v>509.64517990027156</v>
      </c>
      <c r="O5" s="22">
        <f t="shared" si="0"/>
        <v>263.13371567364777</v>
      </c>
    </row>
    <row r="6" spans="1:15" x14ac:dyDescent="0.25">
      <c r="A6" s="3" t="s">
        <v>63</v>
      </c>
      <c r="B6" s="15">
        <v>6.1820000000000004</v>
      </c>
      <c r="C6" s="15">
        <v>97.585700000000003</v>
      </c>
      <c r="D6" s="16">
        <v>683530.94</v>
      </c>
      <c r="E6" s="16">
        <v>343661.15</v>
      </c>
      <c r="F6" s="3" t="s">
        <v>43</v>
      </c>
      <c r="G6" s="17">
        <v>26.7</v>
      </c>
      <c r="H6" s="3" t="s">
        <v>44</v>
      </c>
      <c r="I6" s="10">
        <v>1180</v>
      </c>
      <c r="L6" t="s">
        <v>68</v>
      </c>
      <c r="M6" s="10">
        <f t="shared" si="1"/>
        <v>668.00684617805177</v>
      </c>
      <c r="N6" s="10">
        <f>SUM($M$3:M6)</f>
        <v>1177.6520260783234</v>
      </c>
      <c r="O6" s="22">
        <f t="shared" si="0"/>
        <v>26.684940354015566</v>
      </c>
    </row>
    <row r="7" spans="1:15" x14ac:dyDescent="0.25">
      <c r="A7" s="3" t="s">
        <v>64</v>
      </c>
      <c r="B7" s="15">
        <v>7</v>
      </c>
      <c r="C7" s="15">
        <v>98</v>
      </c>
      <c r="D7" s="16">
        <v>773866.35</v>
      </c>
      <c r="E7" s="16">
        <v>389543.49</v>
      </c>
      <c r="F7" s="3" t="s">
        <v>43</v>
      </c>
      <c r="G7" s="17">
        <v>308</v>
      </c>
      <c r="H7" t="s">
        <v>45</v>
      </c>
      <c r="I7" s="10">
        <v>1280</v>
      </c>
      <c r="J7" s="4"/>
      <c r="L7" t="s">
        <v>132</v>
      </c>
      <c r="M7" s="10">
        <f t="shared" si="1"/>
        <v>101.82105059764626</v>
      </c>
      <c r="N7" s="10">
        <f>SUM($M$3:M7)</f>
        <v>1279.4730766759697</v>
      </c>
      <c r="O7" s="22">
        <f t="shared" si="0"/>
        <v>310.1349822660469</v>
      </c>
    </row>
    <row r="8" spans="1:15" x14ac:dyDescent="0.25">
      <c r="A8" s="3" t="s">
        <v>25</v>
      </c>
      <c r="B8" s="15">
        <v>8.3127999999999993</v>
      </c>
      <c r="C8" s="15">
        <v>96.423199999999994</v>
      </c>
      <c r="D8" s="16">
        <v>1075277.07</v>
      </c>
      <c r="E8" s="16">
        <v>655407.99</v>
      </c>
      <c r="F8" s="3" t="s">
        <v>65</v>
      </c>
      <c r="G8" s="17">
        <v>225</v>
      </c>
      <c r="H8" t="s">
        <v>66</v>
      </c>
      <c r="I8" s="10">
        <v>1510</v>
      </c>
      <c r="L8" t="s">
        <v>133</v>
      </c>
      <c r="M8" s="10">
        <f t="shared" si="1"/>
        <v>226.94372345622108</v>
      </c>
      <c r="N8" s="10">
        <f>SUM($M$3:M8)</f>
        <v>1506.4168001321907</v>
      </c>
      <c r="O8" s="22">
        <f t="shared" si="0"/>
        <v>225.4937988400859</v>
      </c>
    </row>
    <row r="9" spans="1:15" x14ac:dyDescent="0.25">
      <c r="A9" s="3" t="s">
        <v>131</v>
      </c>
      <c r="B9" s="15">
        <v>5.3152730133237807</v>
      </c>
      <c r="C9" s="15">
        <v>93.372285257020508</v>
      </c>
      <c r="D9" s="16">
        <v>950099.69</v>
      </c>
      <c r="E9" s="16">
        <v>389652.66</v>
      </c>
      <c r="F9" s="3" t="s">
        <v>65</v>
      </c>
      <c r="G9" s="17">
        <v>166.5</v>
      </c>
      <c r="H9" t="s">
        <v>67</v>
      </c>
      <c r="I9" s="10">
        <v>1980</v>
      </c>
      <c r="L9" t="s">
        <v>69</v>
      </c>
      <c r="M9" s="10">
        <f t="shared" si="1"/>
        <v>473.85224302099601</v>
      </c>
      <c r="N9" s="10">
        <f>SUM($M$3:M9)</f>
        <v>1980.2690431531867</v>
      </c>
      <c r="O9" s="22">
        <f>MOD(360+DEGREES(ATAN2(COS(RADIANS(B9))*SIN(RADIANS(B13))-SIN(RADIANS(B9))*COS(RADIANS(B13))*COS(RADIANS(C13)-RADIANS(C9)), SIN(RADIANS(C13)-RADIANS(C9))*COS(RADIANS(B13)))),360)</f>
        <v>166.26546953935576</v>
      </c>
    </row>
    <row r="10" spans="1:15" s="3" customFormat="1" x14ac:dyDescent="0.25">
      <c r="A10" s="3" t="s">
        <v>82</v>
      </c>
      <c r="B10" s="15"/>
      <c r="C10" s="15"/>
      <c r="D10" s="16"/>
      <c r="E10" s="16"/>
      <c r="G10" s="7">
        <f>G$9+(G$13-G$9)*1/4</f>
        <v>166.25</v>
      </c>
      <c r="H10" s="3" t="s">
        <v>67</v>
      </c>
      <c r="I10" s="10">
        <f>I$9+(I$13-I$9)*1/4</f>
        <v>2817.75</v>
      </c>
      <c r="J10" s="7"/>
      <c r="K10" s="7"/>
      <c r="L10" s="3" t="s">
        <v>83</v>
      </c>
      <c r="M10" s="10"/>
      <c r="N10" s="10"/>
      <c r="O10" s="22"/>
    </row>
    <row r="11" spans="1:15" s="3" customFormat="1" x14ac:dyDescent="0.25">
      <c r="A11" s="3" t="s">
        <v>82</v>
      </c>
      <c r="B11" s="15"/>
      <c r="C11" s="15"/>
      <c r="D11" s="16"/>
      <c r="E11" s="16"/>
      <c r="G11" s="7">
        <f>G$9+(G$13-G$9)*2/4</f>
        <v>166</v>
      </c>
      <c r="H11" s="3" t="s">
        <v>67</v>
      </c>
      <c r="I11" s="10">
        <f>I$9+(I$13-I$9)*2/4</f>
        <v>3655.5</v>
      </c>
      <c r="J11" s="7"/>
      <c r="K11" s="7"/>
      <c r="L11" s="3" t="s">
        <v>83</v>
      </c>
      <c r="M11" s="10"/>
      <c r="N11" s="10"/>
      <c r="O11" s="22"/>
    </row>
    <row r="12" spans="1:15" s="3" customFormat="1" x14ac:dyDescent="0.25">
      <c r="A12" s="3" t="s">
        <v>82</v>
      </c>
      <c r="B12" s="15"/>
      <c r="C12" s="15"/>
      <c r="D12" s="16"/>
      <c r="E12" s="16"/>
      <c r="G12" s="7">
        <f>G$9+(G$13-G$9)*3/4</f>
        <v>165.75</v>
      </c>
      <c r="H12" s="3" t="s">
        <v>67</v>
      </c>
      <c r="I12" s="10">
        <f>I$9+(I$13-I$9)*3/4</f>
        <v>4493.25</v>
      </c>
      <c r="J12" s="7"/>
      <c r="K12" s="7"/>
      <c r="L12" s="3" t="s">
        <v>83</v>
      </c>
      <c r="M12" s="10"/>
      <c r="N12" s="10"/>
      <c r="O12" s="22"/>
    </row>
    <row r="13" spans="1:15" x14ac:dyDescent="0.25">
      <c r="A13" s="3" t="s">
        <v>115</v>
      </c>
      <c r="B13" s="15">
        <v>-23.916699999999999</v>
      </c>
      <c r="C13" s="15">
        <v>100.86360000000001</v>
      </c>
      <c r="F13" s="3" t="s">
        <v>78</v>
      </c>
      <c r="G13" s="17">
        <v>165.5</v>
      </c>
      <c r="H13" t="s">
        <v>79</v>
      </c>
      <c r="I13" s="10">
        <v>5331</v>
      </c>
      <c r="L13" t="s">
        <v>77</v>
      </c>
      <c r="M13" s="10">
        <f>ACOS(SIN(RADIANS(B9))*SIN(RADIANS(B13))+COS(RADIANS(B9))*COS(RADIANS(B13))*COS(RADIANS(C13)-RADIANS(C9)))*6371</f>
        <v>3350.4039697463618</v>
      </c>
      <c r="N13" s="10">
        <f>SUM($M$3:M13)</f>
        <v>5330.6730128995487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workbookViewId="0">
      <selection activeCell="D31" sqref="D31"/>
    </sheetView>
  </sheetViews>
  <sheetFormatPr defaultRowHeight="15" x14ac:dyDescent="0.25"/>
  <cols>
    <col min="1" max="1" width="13.85546875" style="3" bestFit="1" customWidth="1"/>
    <col min="2" max="16384" width="9.140625" style="3"/>
  </cols>
  <sheetData>
    <row r="1" spans="1:5" x14ac:dyDescent="0.25">
      <c r="B1" s="3" t="s">
        <v>70</v>
      </c>
      <c r="D1" s="3" t="s">
        <v>71</v>
      </c>
    </row>
    <row r="2" spans="1:5" x14ac:dyDescent="0.25">
      <c r="A2" s="3" t="s">
        <v>23</v>
      </c>
      <c r="B2" s="3" t="s">
        <v>22</v>
      </c>
      <c r="C2" s="3" t="s">
        <v>72</v>
      </c>
      <c r="D2" s="3" t="s">
        <v>25</v>
      </c>
      <c r="E2" s="3" t="s">
        <v>150</v>
      </c>
    </row>
    <row r="3" spans="1:5" x14ac:dyDescent="0.25">
      <c r="A3" s="4">
        <v>41705.6875</v>
      </c>
      <c r="B3" s="3">
        <v>85</v>
      </c>
      <c r="C3" s="3">
        <v>85</v>
      </c>
      <c r="D3" s="3">
        <v>85</v>
      </c>
      <c r="E3" s="3">
        <f>VLOOKUP(A3,Flight1!$A$3:$U$238,19)</f>
        <v>0</v>
      </c>
    </row>
    <row r="4" spans="1:5" x14ac:dyDescent="0.25">
      <c r="A4" s="4">
        <v>41705.694444444445</v>
      </c>
      <c r="B4" s="3">
        <v>110</v>
      </c>
      <c r="C4" s="3">
        <v>110</v>
      </c>
      <c r="D4" s="3">
        <v>125</v>
      </c>
      <c r="E4" s="3">
        <f>VLOOKUP(A4,Flight1!$A$3:$U$238,19)</f>
        <v>0</v>
      </c>
    </row>
    <row r="5" spans="1:5" x14ac:dyDescent="0.25">
      <c r="A5" s="4">
        <v>41705.705555555556</v>
      </c>
      <c r="B5" s="3">
        <v>125</v>
      </c>
      <c r="C5" s="3">
        <v>125</v>
      </c>
      <c r="D5" s="3">
        <v>160</v>
      </c>
      <c r="E5" s="3">
        <f>VLOOKUP(A5,Flight1!$A$3:$U$238,19)</f>
        <v>-177.51084582917071</v>
      </c>
    </row>
    <row r="6" spans="1:5" x14ac:dyDescent="0.25">
      <c r="A6" s="4">
        <v>41705.716666666667</v>
      </c>
      <c r="B6" s="3">
        <v>130</v>
      </c>
      <c r="C6" s="3">
        <v>130</v>
      </c>
      <c r="D6" s="3">
        <v>130</v>
      </c>
      <c r="E6" s="3">
        <f>VLOOKUP(A6,Flight1!$A$3:$U$238,19)</f>
        <v>-285.43604790358631</v>
      </c>
    </row>
    <row r="7" spans="1:5" x14ac:dyDescent="0.25">
      <c r="A7" s="4">
        <v>41705.767361111109</v>
      </c>
      <c r="B7" s="3">
        <v>170</v>
      </c>
      <c r="C7" s="3">
        <v>170</v>
      </c>
      <c r="D7" s="3">
        <v>275</v>
      </c>
      <c r="E7" s="3">
        <f>VLOOKUP(A7,Flight1!$A$3:$U$238,19)</f>
        <v>214.87164263131493</v>
      </c>
    </row>
    <row r="8" spans="1:5" x14ac:dyDescent="0.25">
      <c r="A8" s="4">
        <v>41705.768750000003</v>
      </c>
      <c r="B8" s="3">
        <v>170</v>
      </c>
      <c r="C8" s="3">
        <v>170</v>
      </c>
      <c r="D8" s="3">
        <v>175</v>
      </c>
      <c r="E8" s="3">
        <f>VLOOKUP(A8,Flight1!$A$3:$U$238,19)</f>
        <v>297.19775854664772</v>
      </c>
    </row>
    <row r="9" spans="1:5" x14ac:dyDescent="0.25">
      <c r="A9" s="4">
        <v>41705.770138888889</v>
      </c>
      <c r="B9" s="3">
        <v>170</v>
      </c>
      <c r="C9" s="3">
        <v>170</v>
      </c>
      <c r="D9" s="3">
        <v>145</v>
      </c>
      <c r="E9" s="3">
        <f>VLOOKUP(A9,Flight1!$A$3:$U$238,19)</f>
        <v>355.17653080733083</v>
      </c>
    </row>
    <row r="10" spans="1:5" x14ac:dyDescent="0.25">
      <c r="A10" s="4">
        <v>41705.820138888892</v>
      </c>
      <c r="B10" s="3">
        <v>195</v>
      </c>
      <c r="C10" s="3">
        <v>115</v>
      </c>
      <c r="D10" s="3">
        <v>110</v>
      </c>
      <c r="E10" s="3">
        <f>VLOOKUP(A10,Flight1!$A$3:$U$238,19)</f>
        <v>-84.454250515349798</v>
      </c>
    </row>
    <row r="11" spans="1:5" x14ac:dyDescent="0.25">
      <c r="A11" s="4">
        <v>41705.861805555556</v>
      </c>
      <c r="B11" s="3">
        <v>210</v>
      </c>
      <c r="C11" s="3">
        <v>150</v>
      </c>
      <c r="D11" s="3">
        <v>140</v>
      </c>
      <c r="E11" s="3">
        <f>VLOOKUP(A11,Flight1!$A$3:$U$238,19)</f>
        <v>-158.24214099059384</v>
      </c>
    </row>
    <row r="12" spans="1:5" x14ac:dyDescent="0.25">
      <c r="A12" s="4">
        <v>41705.90347222222</v>
      </c>
      <c r="B12" s="3">
        <v>205</v>
      </c>
      <c r="C12" s="3">
        <v>175</v>
      </c>
      <c r="D12" s="3">
        <v>165</v>
      </c>
      <c r="E12" s="3">
        <f>VLOOKUP(A12,Flight1!$A$3:$U$238,19)</f>
        <v>-224.06392459752536</v>
      </c>
    </row>
    <row r="13" spans="1:5" x14ac:dyDescent="0.25">
      <c r="A13" s="4">
        <v>41705.945138888892</v>
      </c>
      <c r="B13" s="3">
        <v>200</v>
      </c>
      <c r="C13" s="3">
        <v>210</v>
      </c>
      <c r="D13" s="3">
        <v>202</v>
      </c>
      <c r="E13" s="3">
        <f>VLOOKUP(A13,Flight1!$A$3:$U$238,19)</f>
        <v>-280.13211038387857</v>
      </c>
    </row>
    <row r="14" spans="1:5" x14ac:dyDescent="0.25">
      <c r="A14" s="4">
        <v>41706.007638888892</v>
      </c>
      <c r="B14" s="3">
        <v>195</v>
      </c>
      <c r="C14" s="3">
        <v>260</v>
      </c>
      <c r="D14" s="3">
        <v>250</v>
      </c>
      <c r="E14" s="3">
        <f>VLOOKUP(A14,Flight1!$A$3:$U$238,19)</f>
        <v>-366.28373012718993</v>
      </c>
    </row>
    <row r="15" spans="1:5" x14ac:dyDescent="0.25">
      <c r="A15" s="4">
        <v>41706.013194444444</v>
      </c>
      <c r="B15" s="3">
        <v>0</v>
      </c>
      <c r="C15" s="3">
        <v>0</v>
      </c>
      <c r="D15" s="3">
        <v>0</v>
      </c>
      <c r="E15" s="3">
        <f>VLOOKUP(A15,Flight1!$A$3:$U$238,19)</f>
        <v>-204.70362185469997</v>
      </c>
    </row>
    <row r="21" spans="1:1" x14ac:dyDescent="0.25">
      <c r="A21" s="3" t="s">
        <v>73</v>
      </c>
    </row>
    <row r="22" spans="1:1" x14ac:dyDescent="0.25">
      <c r="A22" s="3" t="s">
        <v>74</v>
      </c>
    </row>
    <row r="23" spans="1:1" x14ac:dyDescent="0.25">
      <c r="A23" s="3" t="s">
        <v>75</v>
      </c>
    </row>
    <row r="24" spans="1:1" x14ac:dyDescent="0.25">
      <c r="A24" s="3" t="s">
        <v>76</v>
      </c>
    </row>
  </sheetData>
  <pageMargins left="0.7" right="0.7" top="0.75" bottom="0.75" header="0.3" footer="0.3"/>
  <pageSetup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9"/>
  <sheetViews>
    <sheetView workbookViewId="0">
      <selection activeCell="L4" sqref="L4"/>
    </sheetView>
  </sheetViews>
  <sheetFormatPr defaultRowHeight="15" x14ac:dyDescent="0.25"/>
  <cols>
    <col min="2" max="2" width="9.85546875" bestFit="1" customWidth="1"/>
    <col min="3" max="3" width="11.7109375" bestFit="1" customWidth="1"/>
    <col min="4" max="4" width="31" style="3" bestFit="1" customWidth="1"/>
    <col min="5" max="5" width="12" style="3" bestFit="1" customWidth="1"/>
    <col min="6" max="6" width="17.42578125" style="3" bestFit="1" customWidth="1"/>
    <col min="7" max="7" width="31" style="3" customWidth="1"/>
    <col min="8" max="8" width="17.42578125" style="3" bestFit="1" customWidth="1"/>
    <col min="9" max="9" width="22.7109375" style="3" bestFit="1" customWidth="1"/>
    <col min="10" max="10" width="14.7109375" bestFit="1" customWidth="1"/>
    <col min="11" max="11" width="4.7109375" bestFit="1" customWidth="1"/>
    <col min="12" max="12" width="9.42578125" bestFit="1" customWidth="1"/>
    <col min="13" max="13" width="12" bestFit="1" customWidth="1"/>
    <col min="14" max="14" width="9.28515625" bestFit="1" customWidth="1"/>
    <col min="15" max="15" width="15.85546875" customWidth="1"/>
    <col min="16" max="16" width="26" bestFit="1" customWidth="1"/>
  </cols>
  <sheetData>
    <row r="1" spans="1:17" x14ac:dyDescent="0.25">
      <c r="A1" t="s">
        <v>96</v>
      </c>
    </row>
    <row r="3" spans="1:17" x14ac:dyDescent="0.25">
      <c r="A3" t="s">
        <v>5</v>
      </c>
      <c r="B3" t="s">
        <v>6</v>
      </c>
      <c r="C3" t="s">
        <v>97</v>
      </c>
      <c r="D3" s="3" t="s">
        <v>51</v>
      </c>
      <c r="E3" s="3" t="s">
        <v>105</v>
      </c>
      <c r="F3" s="3" t="s">
        <v>111</v>
      </c>
      <c r="G3" s="3" t="s">
        <v>126</v>
      </c>
      <c r="H3" s="3" t="s">
        <v>106</v>
      </c>
      <c r="I3" s="3" t="s">
        <v>112</v>
      </c>
      <c r="J3" t="s">
        <v>98</v>
      </c>
      <c r="K3" t="s">
        <v>99</v>
      </c>
      <c r="L3" t="s">
        <v>100</v>
      </c>
      <c r="M3" t="s">
        <v>101</v>
      </c>
      <c r="N3" t="s">
        <v>102</v>
      </c>
      <c r="O3" t="s">
        <v>103</v>
      </c>
      <c r="P3" t="s">
        <v>104</v>
      </c>
    </row>
    <row r="4" spans="1:17" x14ac:dyDescent="0.25">
      <c r="A4">
        <f>Flight1!C4</f>
        <v>2.8443999999999998</v>
      </c>
      <c r="B4" s="3">
        <f>Flight1!D4</f>
        <v>101.6604</v>
      </c>
      <c r="C4" s="2">
        <f>Flight1!A4</f>
        <v>41705.695833333331</v>
      </c>
      <c r="D4" s="3" t="str">
        <f>IF(ISBLANK(Flight1!N4),"",Flight1!N4)</f>
        <v>FlightAware ADS-B (WMKK / KUL)</v>
      </c>
      <c r="E4" s="10">
        <f>Flight1!J4</f>
        <v>731.52</v>
      </c>
      <c r="F4" s="10">
        <f>E4</f>
        <v>731.52</v>
      </c>
      <c r="G4" s="10" t="str">
        <f>"Flight1&lt;br/&gt;"&amp;D4&amp;"&lt;br/&gt;Altitude: "&amp;INT(E4/0.3048)&amp;" ft "&amp;INT(E4)&amp;" m&lt;br/&gt;Heading: "&amp;Flight1!E4&amp;" deg "&amp;Flight1!F4&amp;"&lt;br/&gt;Speed: "&amp;Flight1!H4&amp;" km/hr&lt;br/&gt;Distance traveled: "&amp;ROUND(Flight1!M4,0)&amp;" km&lt;br/&gt;UTC Time: "&amp;TEXT(Flight1!A4,"hh:mm")&amp;"   Elapsed time: "&amp;TEXT(Flight1!A4-Flight1!$A$3,"hh:mm")</f>
        <v>Flight1&lt;br/&gt;FlightAware ADS-B (WMKK / KUL)&lt;br/&gt;Altitude: 2400 ft 731 m&lt;br/&gt;Heading: 333° deg NW&lt;br/&gt;Speed: 435 km/hr&lt;br/&gt;Distance traveled: 9 km&lt;br/&gt;UTC Time: 16:42   Elapsed time: 00:12</v>
      </c>
      <c r="H4" s="3" t="s">
        <v>107</v>
      </c>
      <c r="I4" s="3" t="s">
        <v>107</v>
      </c>
      <c r="J4" t="s">
        <v>174</v>
      </c>
      <c r="K4">
        <v>522</v>
      </c>
      <c r="L4" t="s">
        <v>188</v>
      </c>
      <c r="M4" t="s">
        <v>110</v>
      </c>
      <c r="N4">
        <v>0.5</v>
      </c>
      <c r="O4" t="b">
        <v>1</v>
      </c>
      <c r="P4" t="b">
        <v>1</v>
      </c>
    </row>
    <row r="5" spans="1:17" x14ac:dyDescent="0.25">
      <c r="A5" s="3">
        <f>Flight1!C5</f>
        <v>2.8751000000000002</v>
      </c>
      <c r="B5" s="3">
        <f>Flight1!D5</f>
        <v>101.66070000000001</v>
      </c>
      <c r="C5" s="2">
        <f>Flight1!A5</f>
        <v>41705.696527777778</v>
      </c>
      <c r="D5" s="3" t="str">
        <f>IF(ISBLANK(Flight1!N5),"",Flight1!N5)</f>
        <v>FlightAware ADS-B (WMKK / KUL)</v>
      </c>
      <c r="E5" s="10">
        <f>Flight1!J5</f>
        <v>944.88</v>
      </c>
      <c r="F5" s="10">
        <f t="shared" ref="F5:F68" si="0">E5</f>
        <v>944.88</v>
      </c>
      <c r="G5" s="10" t="str">
        <f>"Flight1&lt;br/&gt;"&amp;D5&amp;"&lt;br/&gt;Altitude: "&amp;INT(E5/0.3048)&amp;" ft "&amp;INT(E5)&amp;" m&lt;br/&gt;Heading: "&amp;Flight1!E5&amp;" deg "&amp;Flight1!F5&amp;"&lt;br/&gt;Speed: "&amp;Flight1!H5&amp;" km/hr&lt;br/&gt;Distance traveled: "&amp;ROUND(Flight1!M5,0)&amp;" km&lt;br/&gt;UTC Time: "&amp;TEXT(Flight1!A5,"hh:mm")&amp;"   Elapsed time: "&amp;TEXT(Flight1!A5-Flight1!$A$3,"hh:mm")</f>
        <v>Flight1&lt;br/&gt;FlightAware ADS-B (WMKK / KUL)&lt;br/&gt;Altitude: 3100 ft 944 m&lt;br/&gt;Heading: 24° deg NE&lt;br/&gt;Speed: 476 km/hr&lt;br/&gt;Distance traveled: 17 km&lt;br/&gt;UTC Time: 16:43   Elapsed time: 00:13</v>
      </c>
      <c r="H5" s="3" t="s">
        <v>107</v>
      </c>
      <c r="I5" s="3" t="s">
        <v>107</v>
      </c>
      <c r="J5" s="3" t="s">
        <v>174</v>
      </c>
      <c r="K5" s="3">
        <v>522</v>
      </c>
      <c r="L5" s="3" t="s">
        <v>188</v>
      </c>
      <c r="M5" s="3" t="s">
        <v>110</v>
      </c>
      <c r="N5" s="3">
        <v>0.5</v>
      </c>
      <c r="O5" s="3" t="b">
        <v>1</v>
      </c>
      <c r="P5" s="3" t="b">
        <v>1</v>
      </c>
      <c r="Q5" s="3"/>
    </row>
    <row r="6" spans="1:17" x14ac:dyDescent="0.25">
      <c r="A6" s="3">
        <f>Flight1!C6</f>
        <v>2.8953000000000002</v>
      </c>
      <c r="B6" s="3">
        <f>Flight1!D6</f>
        <v>101.6698</v>
      </c>
      <c r="C6" s="2">
        <f>Flight1!A6</f>
        <v>41705.697222222225</v>
      </c>
      <c r="D6" s="3" t="str">
        <f>IF(ISBLANK(Flight1!N6),"",Flight1!N6)</f>
        <v>FlightAware ADS-B (WMKF)</v>
      </c>
      <c r="E6" s="10">
        <f>Flight1!J6</f>
        <v>1219.2</v>
      </c>
      <c r="F6" s="10">
        <f t="shared" si="0"/>
        <v>1219.2</v>
      </c>
      <c r="G6" s="10" t="str">
        <f>"Flight1&lt;br/&gt;"&amp;D6&amp;"&lt;br/&gt;Altitude: "&amp;INT(E6/0.3048)&amp;" ft "&amp;INT(E6)&amp;" m&lt;br/&gt;Heading: "&amp;Flight1!E6&amp;" deg "&amp;Flight1!F6&amp;"&lt;br/&gt;Speed: "&amp;Flight1!H6&amp;" km/hr&lt;br/&gt;Distance traveled: "&amp;ROUND(Flight1!M6,0)&amp;" km&lt;br/&gt;UTC Time: "&amp;TEXT(Flight1!A6,"hh:mm")&amp;"   Elapsed time: "&amp;TEXT(Flight1!A6-Flight1!$A$3,"hh:mm")</f>
        <v>Flight1&lt;br/&gt;FlightAware ADS-B (WMKF)&lt;br/&gt;Altitude: 4000 ft 1219 m&lt;br/&gt;Heading: 26° deg NE&lt;br/&gt;Speed: 486 km/hr&lt;br/&gt;Distance traveled: 25 km&lt;br/&gt;UTC Time: 16:44   Elapsed time: 00:14</v>
      </c>
      <c r="H6" s="3" t="s">
        <v>107</v>
      </c>
      <c r="I6" s="3" t="s">
        <v>107</v>
      </c>
      <c r="J6" s="3" t="s">
        <v>174</v>
      </c>
      <c r="K6" s="3">
        <v>522</v>
      </c>
      <c r="L6" s="3" t="s">
        <v>188</v>
      </c>
      <c r="M6" s="3" t="s">
        <v>110</v>
      </c>
      <c r="N6" s="3">
        <v>0.5</v>
      </c>
      <c r="O6" s="3" t="b">
        <v>1</v>
      </c>
      <c r="P6" s="3" t="b">
        <v>1</v>
      </c>
      <c r="Q6" s="3"/>
    </row>
    <row r="7" spans="1:17" x14ac:dyDescent="0.25">
      <c r="A7" s="3">
        <f>Flight1!C7</f>
        <v>2.9203000000000001</v>
      </c>
      <c r="B7" s="3">
        <f>Flight1!D7</f>
        <v>101.68219999999999</v>
      </c>
      <c r="C7" s="2">
        <f>Flight1!A7</f>
        <v>41705.697222222225</v>
      </c>
      <c r="D7" s="3" t="str">
        <f>IF(ISBLANK(Flight1!N7),"",Flight1!N7)</f>
        <v>FlightAware ADS-B (WMKK / KUL)</v>
      </c>
      <c r="E7" s="10">
        <f>Flight1!J7</f>
        <v>1524</v>
      </c>
      <c r="F7" s="10">
        <f t="shared" si="0"/>
        <v>1524</v>
      </c>
      <c r="G7" s="10" t="str">
        <f>"Flight1&lt;br/&gt;"&amp;D7&amp;"&lt;br/&gt;Altitude: "&amp;INT(E7/0.3048)&amp;" ft "&amp;INT(E7)&amp;" m&lt;br/&gt;Heading: "&amp;Flight1!E7&amp;" deg "&amp;Flight1!F7&amp;"&lt;br/&gt;Speed: "&amp;Flight1!H7&amp;" km/hr&lt;br/&gt;Distance traveled: "&amp;ROUND(Flight1!M7,0)&amp;" km&lt;br/&gt;UTC Time: "&amp;TEXT(Flight1!A7,"hh:mm")&amp;"   Elapsed time: "&amp;TEXT(Flight1!A7-Flight1!$A$3,"hh:mm")</f>
        <v>Flight1&lt;br/&gt;FlightAware ADS-B (WMKK / KUL)&lt;br/&gt;Altitude: 5000 ft 1524 m&lt;br/&gt;Heading: 27° deg NE&lt;br/&gt;Speed: 494 km/hr&lt;br/&gt;Distance traveled: 25 km&lt;br/&gt;UTC Time: 16:44   Elapsed time: 00:14</v>
      </c>
      <c r="H7" s="3" t="s">
        <v>107</v>
      </c>
      <c r="I7" s="3" t="s">
        <v>107</v>
      </c>
      <c r="J7" s="3" t="s">
        <v>174</v>
      </c>
      <c r="K7" s="3">
        <v>522</v>
      </c>
      <c r="L7" s="3" t="s">
        <v>188</v>
      </c>
      <c r="M7" s="3" t="s">
        <v>110</v>
      </c>
      <c r="N7" s="3">
        <v>0.5</v>
      </c>
      <c r="O7" s="3" t="b">
        <v>1</v>
      </c>
      <c r="P7" s="3" t="b">
        <v>1</v>
      </c>
      <c r="Q7" s="3"/>
    </row>
    <row r="8" spans="1:17" x14ac:dyDescent="0.25">
      <c r="A8" s="3">
        <f>Flight1!C8</f>
        <v>2.9342000000000001</v>
      </c>
      <c r="B8" s="3">
        <f>Flight1!D8</f>
        <v>101.6891</v>
      </c>
      <c r="C8" s="2">
        <f>Flight1!A8</f>
        <v>41705.697222222225</v>
      </c>
      <c r="D8" s="3" t="str">
        <f>IF(ISBLANK(Flight1!N8),"",Flight1!N8)</f>
        <v>FlightAware ADS-B (WMKF)</v>
      </c>
      <c r="E8" s="10">
        <f>Flight1!J8</f>
        <v>1767.8400000000001</v>
      </c>
      <c r="F8" s="10">
        <f t="shared" si="0"/>
        <v>1767.8400000000001</v>
      </c>
      <c r="G8" s="10" t="str">
        <f>"Flight1&lt;br/&gt;"&amp;D8&amp;"&lt;br/&gt;Altitude: "&amp;INT(E8/0.3048)&amp;" ft "&amp;INT(E8)&amp;" m&lt;br/&gt;Heading: "&amp;Flight1!E8&amp;" deg "&amp;Flight1!F8&amp;"&lt;br/&gt;Speed: "&amp;Flight1!H8&amp;" km/hr&lt;br/&gt;Distance traveled: "&amp;ROUND(Flight1!M8,0)&amp;" km&lt;br/&gt;UTC Time: "&amp;TEXT(Flight1!A8,"hh:mm")&amp;"   Elapsed time: "&amp;TEXT(Flight1!A8-Flight1!$A$3,"hh:mm")</f>
        <v>Flight1&lt;br/&gt;FlightAware ADS-B (WMKF)&lt;br/&gt;Altitude: 5800 ft 1767 m&lt;br/&gt;Heading: 26° deg NE&lt;br/&gt;Speed: 501 km/hr&lt;br/&gt;Distance traveled: 25 km&lt;br/&gt;UTC Time: 16:44   Elapsed time: 00:14</v>
      </c>
      <c r="H8" s="3" t="s">
        <v>107</v>
      </c>
      <c r="I8" s="3" t="s">
        <v>107</v>
      </c>
      <c r="J8" s="3" t="s">
        <v>174</v>
      </c>
      <c r="K8" s="3">
        <v>522</v>
      </c>
      <c r="L8" s="3" t="s">
        <v>188</v>
      </c>
      <c r="M8" s="3" t="s">
        <v>110</v>
      </c>
      <c r="N8" s="3">
        <v>0.5</v>
      </c>
      <c r="O8" s="3" t="b">
        <v>1</v>
      </c>
      <c r="P8" s="3" t="b">
        <v>1</v>
      </c>
      <c r="Q8" s="3"/>
    </row>
    <row r="9" spans="1:17" x14ac:dyDescent="0.25">
      <c r="A9" s="3">
        <f>Flight1!C9</f>
        <v>2.9638</v>
      </c>
      <c r="B9" s="3">
        <f>Flight1!D9</f>
        <v>101.70350000000001</v>
      </c>
      <c r="C9" s="2">
        <f>Flight1!A9</f>
        <v>41705.697916666672</v>
      </c>
      <c r="D9" s="3" t="str">
        <f>IF(ISBLANK(Flight1!N9),"",Flight1!N9)</f>
        <v>FlightAware ADS-B (WMKF)</v>
      </c>
      <c r="E9" s="10">
        <f>Flight1!J9</f>
        <v>2103.12</v>
      </c>
      <c r="F9" s="10">
        <f t="shared" si="0"/>
        <v>2103.12</v>
      </c>
      <c r="G9" s="10" t="str">
        <f>"Flight1&lt;br/&gt;"&amp;D9&amp;"&lt;br/&gt;Altitude: "&amp;INT(E9/0.3048)&amp;" ft "&amp;INT(E9)&amp;" m&lt;br/&gt;Heading: "&amp;Flight1!E9&amp;" deg "&amp;Flight1!F9&amp;"&lt;br/&gt;Speed: "&amp;Flight1!H9&amp;" km/hr&lt;br/&gt;Distance traveled: "&amp;ROUND(Flight1!M9,0)&amp;" km&lt;br/&gt;UTC Time: "&amp;TEXT(Flight1!A9,"hh:mm")&amp;"   Elapsed time: "&amp;TEXT(Flight1!A9-Flight1!$A$3,"hh:mm")</f>
        <v>Flight1&lt;br/&gt;FlightAware ADS-B (WMKF)&lt;br/&gt;Altitude: 6900 ft 2103 m&lt;br/&gt;Heading: 26° deg NE&lt;br/&gt;Speed: 505 km/hr&lt;br/&gt;Distance traveled: 33 km&lt;br/&gt;UTC Time: 16:45   Elapsed time: 00:15</v>
      </c>
      <c r="H9" s="3" t="s">
        <v>107</v>
      </c>
      <c r="I9" s="3" t="s">
        <v>107</v>
      </c>
      <c r="J9" s="3" t="s">
        <v>174</v>
      </c>
      <c r="K9" s="3">
        <v>522</v>
      </c>
      <c r="L9" s="3" t="s">
        <v>188</v>
      </c>
      <c r="M9" s="3" t="s">
        <v>110</v>
      </c>
      <c r="N9" s="3">
        <v>0.5</v>
      </c>
      <c r="O9" s="3" t="b">
        <v>1</v>
      </c>
      <c r="P9" s="3" t="b">
        <v>1</v>
      </c>
      <c r="Q9" s="3"/>
    </row>
    <row r="10" spans="1:17" x14ac:dyDescent="0.25">
      <c r="A10" s="3">
        <f>Flight1!C10</f>
        <v>3.0097</v>
      </c>
      <c r="B10" s="3">
        <f>Flight1!D10</f>
        <v>101.72539999999999</v>
      </c>
      <c r="C10" s="2">
        <f>Flight1!A10</f>
        <v>41705.697916666672</v>
      </c>
      <c r="D10" s="3" t="str">
        <f>IF(ISBLANK(Flight1!N10),"",Flight1!N10)</f>
        <v>FlightAware ADS-B (WMKF)</v>
      </c>
      <c r="E10" s="10">
        <f>Flight1!J10</f>
        <v>2682.2400000000002</v>
      </c>
      <c r="F10" s="10">
        <f t="shared" si="0"/>
        <v>2682.2400000000002</v>
      </c>
      <c r="G10" s="10" t="str">
        <f>"Flight1&lt;br/&gt;"&amp;D10&amp;"&lt;br/&gt;Altitude: "&amp;INT(E10/0.3048)&amp;" ft "&amp;INT(E10)&amp;" m&lt;br/&gt;Heading: "&amp;Flight1!E10&amp;" deg "&amp;Flight1!F10&amp;"&lt;br/&gt;Speed: "&amp;Flight1!H10&amp;" km/hr&lt;br/&gt;Distance traveled: "&amp;ROUND(Flight1!M10,0)&amp;" km&lt;br/&gt;UTC Time: "&amp;TEXT(Flight1!A10,"hh:mm")&amp;"   Elapsed time: "&amp;TEXT(Flight1!A10-Flight1!$A$3,"hh:mm")</f>
        <v>Flight1&lt;br/&gt;FlightAware ADS-B (WMKF)&lt;br/&gt;Altitude: 8800 ft 2682 m&lt;br/&gt;Heading: 26° deg NE&lt;br/&gt;Speed: 523 km/hr&lt;br/&gt;Distance traveled: 33 km&lt;br/&gt;UTC Time: 16:45   Elapsed time: 00:15</v>
      </c>
      <c r="H10" s="3" t="s">
        <v>107</v>
      </c>
      <c r="I10" s="3" t="s">
        <v>107</v>
      </c>
      <c r="J10" s="3" t="s">
        <v>174</v>
      </c>
      <c r="K10" s="3">
        <v>522</v>
      </c>
      <c r="L10" s="3" t="s">
        <v>188</v>
      </c>
      <c r="M10" s="3" t="s">
        <v>110</v>
      </c>
      <c r="N10" s="3">
        <v>0.5</v>
      </c>
      <c r="O10" s="3" t="b">
        <v>1</v>
      </c>
      <c r="P10" s="3" t="b">
        <v>1</v>
      </c>
      <c r="Q10" s="3"/>
    </row>
    <row r="11" spans="1:17" x14ac:dyDescent="0.25">
      <c r="A11" s="3">
        <f>Flight1!C11</f>
        <v>3.0333999999999999</v>
      </c>
      <c r="B11" s="3">
        <f>Flight1!D11</f>
        <v>101.7367</v>
      </c>
      <c r="C11" s="2">
        <f>Flight1!A11</f>
        <v>41705.698611111111</v>
      </c>
      <c r="D11" s="3" t="str">
        <f>IF(ISBLANK(Flight1!N11),"",Flight1!N11)</f>
        <v>FlightAware ADS-B (WMKF)</v>
      </c>
      <c r="E11" s="10">
        <f>Flight1!J11</f>
        <v>2956.56</v>
      </c>
      <c r="F11" s="10">
        <f t="shared" si="0"/>
        <v>2956.56</v>
      </c>
      <c r="G11" s="10" t="str">
        <f>"Flight1&lt;br/&gt;"&amp;D11&amp;"&lt;br/&gt;Altitude: "&amp;INT(E11/0.3048)&amp;" ft "&amp;INT(E11)&amp;" m&lt;br/&gt;Heading: "&amp;Flight1!E11&amp;" deg "&amp;Flight1!F11&amp;"&lt;br/&gt;Speed: "&amp;Flight1!H11&amp;" km/hr&lt;br/&gt;Distance traveled: "&amp;ROUND(Flight1!M11,0)&amp;" km&lt;br/&gt;UTC Time: "&amp;TEXT(Flight1!A11,"hh:mm")&amp;"   Elapsed time: "&amp;TEXT(Flight1!A11-Flight1!$A$3,"hh:mm")</f>
        <v>Flight1&lt;br/&gt;FlightAware ADS-B (WMKF)&lt;br/&gt;Altitude: 9700 ft 2956 m&lt;br/&gt;Heading: 26° deg NE&lt;br/&gt;Speed: 528 km/hr&lt;br/&gt;Distance traveled: 42 km&lt;br/&gt;UTC Time: 16:46   Elapsed time: 00:16</v>
      </c>
      <c r="H11" s="3" t="s">
        <v>107</v>
      </c>
      <c r="I11" s="3" t="s">
        <v>107</v>
      </c>
      <c r="J11" s="3" t="s">
        <v>174</v>
      </c>
      <c r="K11" s="3">
        <v>522</v>
      </c>
      <c r="L11" s="3" t="s">
        <v>188</v>
      </c>
      <c r="M11" s="3" t="s">
        <v>110</v>
      </c>
      <c r="N11" s="3">
        <v>0.5</v>
      </c>
      <c r="O11" s="3" t="b">
        <v>1</v>
      </c>
      <c r="P11" s="3" t="b">
        <v>1</v>
      </c>
      <c r="Q11" s="3"/>
    </row>
    <row r="12" spans="1:17" x14ac:dyDescent="0.25">
      <c r="A12" s="3">
        <f>Flight1!C12</f>
        <v>3.1118999999999999</v>
      </c>
      <c r="B12" s="3">
        <f>Flight1!D12</f>
        <v>101.774</v>
      </c>
      <c r="C12" s="2">
        <f>Flight1!A12</f>
        <v>41705.699305555558</v>
      </c>
      <c r="D12" s="3" t="str">
        <f>IF(ISBLANK(Flight1!N12),"",Flight1!N12)</f>
        <v>FlightAware ADS-B (WMSA / SZB)</v>
      </c>
      <c r="E12" s="10">
        <f>Flight1!J12</f>
        <v>3352.8</v>
      </c>
      <c r="F12" s="10">
        <f t="shared" si="0"/>
        <v>3352.8</v>
      </c>
      <c r="G12" s="10" t="str">
        <f>"Flight1&lt;br/&gt;"&amp;D12&amp;"&lt;br/&gt;Altitude: "&amp;INT(E12/0.3048)&amp;" ft "&amp;INT(E12)&amp;" m&lt;br/&gt;Heading: "&amp;Flight1!E12&amp;" deg "&amp;Flight1!F12&amp;"&lt;br/&gt;Speed: "&amp;Flight1!H12&amp;" km/hr&lt;br/&gt;Distance traveled: "&amp;ROUND(Flight1!M12,0)&amp;" km&lt;br/&gt;UTC Time: "&amp;TEXT(Flight1!A12,"hh:mm")&amp;"   Elapsed time: "&amp;TEXT(Flight1!A12-Flight1!$A$3,"hh:mm")</f>
        <v>Flight1&lt;br/&gt;FlightAware ADS-B (WMSA / SZB)&lt;br/&gt;Altitude: 11000 ft 3352 m&lt;br/&gt;Heading: 26° deg NE&lt;br/&gt;Speed: 642 km/hr&lt;br/&gt;Distance traveled: 53 km&lt;br/&gt;UTC Time: 16:47   Elapsed time: 00:17</v>
      </c>
      <c r="H12" s="3" t="s">
        <v>107</v>
      </c>
      <c r="I12" s="3" t="s">
        <v>107</v>
      </c>
      <c r="J12" s="3" t="s">
        <v>174</v>
      </c>
      <c r="K12" s="3">
        <v>522</v>
      </c>
      <c r="L12" s="3" t="s">
        <v>188</v>
      </c>
      <c r="M12" s="3" t="s">
        <v>110</v>
      </c>
      <c r="N12" s="3">
        <v>0.5</v>
      </c>
      <c r="O12" s="3" t="b">
        <v>1</v>
      </c>
      <c r="P12" s="3" t="b">
        <v>1</v>
      </c>
      <c r="Q12" s="3"/>
    </row>
    <row r="13" spans="1:17" x14ac:dyDescent="0.25">
      <c r="A13" s="3">
        <f>Flight1!C13</f>
        <v>3.1337000000000002</v>
      </c>
      <c r="B13" s="3">
        <f>Flight1!D13</f>
        <v>101.78440000000001</v>
      </c>
      <c r="C13" s="2">
        <f>Flight1!A13</f>
        <v>41705.699305555558</v>
      </c>
      <c r="D13" s="3" t="str">
        <f>IF(ISBLANK(Flight1!N13),"",Flight1!N13)</f>
        <v>FlightAware ADS-B (WMKK / KUL)</v>
      </c>
      <c r="E13" s="10">
        <f>Flight1!J13</f>
        <v>3505.2000000000003</v>
      </c>
      <c r="F13" s="10">
        <f t="shared" si="0"/>
        <v>3505.2000000000003</v>
      </c>
      <c r="G13" s="10" t="str">
        <f>"Flight1&lt;br/&gt;"&amp;D13&amp;"&lt;br/&gt;Altitude: "&amp;INT(E13/0.3048)&amp;" ft "&amp;INT(E13)&amp;" m&lt;br/&gt;Heading: "&amp;Flight1!E13&amp;" deg "&amp;Flight1!F13&amp;"&lt;br/&gt;Speed: "&amp;Flight1!H13&amp;" km/hr&lt;br/&gt;Distance traveled: "&amp;ROUND(Flight1!M13,0)&amp;" km&lt;br/&gt;UTC Time: "&amp;TEXT(Flight1!A13,"hh:mm")&amp;"   Elapsed time: "&amp;TEXT(Flight1!A13-Flight1!$A$3,"hh:mm")</f>
        <v>Flight1&lt;br/&gt;FlightAware ADS-B (WMKK / KUL)&lt;br/&gt;Altitude: 11500 ft 3505 m&lt;br/&gt;Heading: 25° deg NE&lt;br/&gt;Speed: 615 km/hr&lt;br/&gt;Distance traveled: 53 km&lt;br/&gt;UTC Time: 16:47   Elapsed time: 00:17</v>
      </c>
      <c r="H13" s="3" t="s">
        <v>107</v>
      </c>
      <c r="I13" s="3" t="s">
        <v>107</v>
      </c>
      <c r="J13" s="3" t="s">
        <v>174</v>
      </c>
      <c r="K13" s="3">
        <v>522</v>
      </c>
      <c r="L13" s="3" t="s">
        <v>188</v>
      </c>
      <c r="M13" s="3" t="s">
        <v>110</v>
      </c>
      <c r="N13" s="3">
        <v>0.5</v>
      </c>
      <c r="O13" s="3" t="b">
        <v>1</v>
      </c>
      <c r="P13" s="3" t="b">
        <v>1</v>
      </c>
      <c r="Q13" s="3"/>
    </row>
    <row r="14" spans="1:17" x14ac:dyDescent="0.25">
      <c r="A14" s="3">
        <f>Flight1!C14</f>
        <v>3.1806999999999999</v>
      </c>
      <c r="B14" s="3">
        <f>Flight1!D14</f>
        <v>101.8068</v>
      </c>
      <c r="C14" s="2">
        <f>Flight1!A14</f>
        <v>41705.699305555558</v>
      </c>
      <c r="D14" s="3" t="str">
        <f>IF(ISBLANK(Flight1!N14),"",Flight1!N14)</f>
        <v>FlightAware ADS-B (WMSA / SZB)</v>
      </c>
      <c r="E14" s="10">
        <f>Flight1!J14</f>
        <v>3810</v>
      </c>
      <c r="F14" s="10">
        <f t="shared" si="0"/>
        <v>3810</v>
      </c>
      <c r="G14" s="10" t="str">
        <f>"Flight1&lt;br/&gt;"&amp;D14&amp;"&lt;br/&gt;Altitude: "&amp;INT(E14/0.3048)&amp;" ft "&amp;INT(E14)&amp;" m&lt;br/&gt;Heading: "&amp;Flight1!E14&amp;" deg "&amp;Flight1!F14&amp;"&lt;br/&gt;Speed: "&amp;Flight1!H14&amp;" km/hr&lt;br/&gt;Distance traveled: "&amp;ROUND(Flight1!M14,0)&amp;" km&lt;br/&gt;UTC Time: "&amp;TEXT(Flight1!A14,"hh:mm")&amp;"   Elapsed time: "&amp;TEXT(Flight1!A14-Flight1!$A$3,"hh:mm")</f>
        <v>Flight1&lt;br/&gt;FlightAware ADS-B (WMSA / SZB)&lt;br/&gt;Altitude: 12500 ft 3810 m&lt;br/&gt;Heading: 26° deg NE&lt;br/&gt;Speed: 684 km/hr&lt;br/&gt;Distance traveled: 53 km&lt;br/&gt;UTC Time: 16:47   Elapsed time: 00:17</v>
      </c>
      <c r="H14" s="3" t="s">
        <v>107</v>
      </c>
      <c r="I14" s="3" t="s">
        <v>107</v>
      </c>
      <c r="J14" s="3" t="s">
        <v>174</v>
      </c>
      <c r="K14" s="3">
        <v>522</v>
      </c>
      <c r="L14" s="3" t="s">
        <v>188</v>
      </c>
      <c r="M14" s="3" t="s">
        <v>110</v>
      </c>
      <c r="N14" s="3">
        <v>0.5</v>
      </c>
      <c r="O14" s="3" t="b">
        <v>1</v>
      </c>
      <c r="P14" s="3" t="b">
        <v>1</v>
      </c>
      <c r="Q14" s="3"/>
    </row>
    <row r="15" spans="1:17" x14ac:dyDescent="0.25">
      <c r="A15" s="3">
        <f>Flight1!C15</f>
        <v>3.2351000000000001</v>
      </c>
      <c r="B15" s="3">
        <f>Flight1!D15</f>
        <v>101.8325</v>
      </c>
      <c r="C15" s="2">
        <f>Flight1!A15</f>
        <v>41705.700000000004</v>
      </c>
      <c r="D15" s="3" t="str">
        <f>IF(ISBLANK(Flight1!N15),"",Flight1!N15)</f>
        <v>FlightAware ADS-B (WMSA / SZB)</v>
      </c>
      <c r="E15" s="10">
        <f>Flight1!J15</f>
        <v>4267.2</v>
      </c>
      <c r="F15" s="10">
        <f t="shared" si="0"/>
        <v>4267.2</v>
      </c>
      <c r="G15" s="10" t="str">
        <f>"Flight1&lt;br/&gt;"&amp;D15&amp;"&lt;br/&gt;Altitude: "&amp;INT(E15/0.3048)&amp;" ft "&amp;INT(E15)&amp;" m&lt;br/&gt;Heading: "&amp;Flight1!E15&amp;" deg "&amp;Flight1!F15&amp;"&lt;br/&gt;Speed: "&amp;Flight1!H15&amp;" km/hr&lt;br/&gt;Distance traveled: "&amp;ROUND(Flight1!M15,0)&amp;" km&lt;br/&gt;UTC Time: "&amp;TEXT(Flight1!A15,"hh:mm")&amp;"   Elapsed time: "&amp;TEXT(Flight1!A15-Flight1!$A$3,"hh:mm")</f>
        <v>Flight1&lt;br/&gt;FlightAware ADS-B (WMSA / SZB)&lt;br/&gt;Altitude: 14000 ft 4267 m&lt;br/&gt;Heading: 26° deg NE&lt;br/&gt;Speed: 697 km/hr&lt;br/&gt;Distance traveled: 65 km&lt;br/&gt;UTC Time: 16:48   Elapsed time: 00:18</v>
      </c>
      <c r="H15" s="3" t="s">
        <v>107</v>
      </c>
      <c r="I15" s="3" t="s">
        <v>107</v>
      </c>
      <c r="J15" s="3" t="s">
        <v>174</v>
      </c>
      <c r="K15" s="3">
        <v>522</v>
      </c>
      <c r="L15" s="3" t="s">
        <v>188</v>
      </c>
      <c r="M15" s="3" t="s">
        <v>110</v>
      </c>
      <c r="N15" s="3">
        <v>0.5</v>
      </c>
      <c r="O15" s="3" t="b">
        <v>1</v>
      </c>
      <c r="P15" s="3" t="b">
        <v>1</v>
      </c>
      <c r="Q15" s="3"/>
    </row>
    <row r="16" spans="1:17" x14ac:dyDescent="0.25">
      <c r="A16" s="3">
        <f>Flight1!C16</f>
        <v>3.2827999999999999</v>
      </c>
      <c r="B16" s="3">
        <f>Flight1!D16</f>
        <v>101.8554</v>
      </c>
      <c r="C16" s="2">
        <f>Flight1!A16</f>
        <v>41705.700694444444</v>
      </c>
      <c r="D16" s="3" t="str">
        <f>IF(ISBLANK(Flight1!N16),"",Flight1!N16)</f>
        <v>FlightAware ADS-B (WMSA / SZB)</v>
      </c>
      <c r="E16" s="10">
        <f>Flight1!J16</f>
        <v>4693.92</v>
      </c>
      <c r="F16" s="10">
        <f t="shared" si="0"/>
        <v>4693.92</v>
      </c>
      <c r="G16" s="10" t="str">
        <f>"Flight1&lt;br/&gt;"&amp;D16&amp;"&lt;br/&gt;Altitude: "&amp;INT(E16/0.3048)&amp;" ft "&amp;INT(E16)&amp;" m&lt;br/&gt;Heading: "&amp;Flight1!E16&amp;" deg "&amp;Flight1!F16&amp;"&lt;br/&gt;Speed: "&amp;Flight1!H16&amp;" km/hr&lt;br/&gt;Distance traveled: "&amp;ROUND(Flight1!M16,0)&amp;" km&lt;br/&gt;UTC Time: "&amp;TEXT(Flight1!A16,"hh:mm")&amp;"   Elapsed time: "&amp;TEXT(Flight1!A16-Flight1!$A$3,"hh:mm")</f>
        <v>Flight1&lt;br/&gt;FlightAware ADS-B (WMSA / SZB)&lt;br/&gt;Altitude: 15400 ft 4693 m&lt;br/&gt;Heading: 26° deg NE&lt;br/&gt;Speed: 700 km/hr&lt;br/&gt;Distance traveled: 76 km&lt;br/&gt;UTC Time: 16:49   Elapsed time: 00:19</v>
      </c>
      <c r="H16" s="3" t="s">
        <v>107</v>
      </c>
      <c r="I16" s="3" t="s">
        <v>107</v>
      </c>
      <c r="J16" s="3" t="s">
        <v>174</v>
      </c>
      <c r="K16" s="3">
        <v>522</v>
      </c>
      <c r="L16" s="3" t="s">
        <v>188</v>
      </c>
      <c r="M16" s="3" t="s">
        <v>110</v>
      </c>
      <c r="N16" s="3">
        <v>0.5</v>
      </c>
      <c r="O16" s="3" t="b">
        <v>1</v>
      </c>
      <c r="P16" s="3" t="b">
        <v>1</v>
      </c>
      <c r="Q16" s="3"/>
    </row>
    <row r="17" spans="1:17" x14ac:dyDescent="0.25">
      <c r="A17" s="3">
        <f>Flight1!C17</f>
        <v>3.3302</v>
      </c>
      <c r="B17" s="3">
        <f>Flight1!D17</f>
        <v>101.8781</v>
      </c>
      <c r="C17" s="2">
        <f>Flight1!A17</f>
        <v>41705.700694444444</v>
      </c>
      <c r="D17" s="3" t="str">
        <f>IF(ISBLANK(Flight1!N17),"",Flight1!N17)</f>
        <v>FlightAware ADS-B (WMKF)</v>
      </c>
      <c r="E17" s="10">
        <f>Flight1!J17</f>
        <v>5029.2</v>
      </c>
      <c r="F17" s="10">
        <f t="shared" si="0"/>
        <v>5029.2</v>
      </c>
      <c r="G17" s="10" t="str">
        <f>"Flight1&lt;br/&gt;"&amp;D17&amp;"&lt;br/&gt;Altitude: "&amp;INT(E17/0.3048)&amp;" ft "&amp;INT(E17)&amp;" m&lt;br/&gt;Heading: "&amp;Flight1!E17&amp;" deg "&amp;Flight1!F17&amp;"&lt;br/&gt;Speed: "&amp;Flight1!H17&amp;" km/hr&lt;br/&gt;Distance traveled: "&amp;ROUND(Flight1!M17,0)&amp;" km&lt;br/&gt;UTC Time: "&amp;TEXT(Flight1!A17,"hh:mm")&amp;"   Elapsed time: "&amp;TEXT(Flight1!A17-Flight1!$A$3,"hh:mm")</f>
        <v>Flight1&lt;br/&gt;FlightAware ADS-B (WMKF)&lt;br/&gt;Altitude: 16500 ft 5029 m&lt;br/&gt;Heading: 26° deg NE&lt;br/&gt;Speed: 713 km/hr&lt;br/&gt;Distance traveled: 76 km&lt;br/&gt;UTC Time: 16:49   Elapsed time: 00:19</v>
      </c>
      <c r="H17" s="3" t="s">
        <v>107</v>
      </c>
      <c r="I17" s="3" t="s">
        <v>107</v>
      </c>
      <c r="J17" s="3" t="s">
        <v>174</v>
      </c>
      <c r="K17" s="3">
        <v>522</v>
      </c>
      <c r="L17" s="3" t="s">
        <v>188</v>
      </c>
      <c r="M17" s="3" t="s">
        <v>110</v>
      </c>
      <c r="N17" s="3">
        <v>0.5</v>
      </c>
      <c r="O17" s="3" t="b">
        <v>1</v>
      </c>
      <c r="P17" s="3" t="b">
        <v>1</v>
      </c>
      <c r="Q17" s="3"/>
    </row>
    <row r="18" spans="1:17" x14ac:dyDescent="0.25">
      <c r="A18" s="3">
        <f>Flight1!C18</f>
        <v>3.3877999999999999</v>
      </c>
      <c r="B18" s="3">
        <f>Flight1!D18</f>
        <v>101.9058</v>
      </c>
      <c r="C18" s="2">
        <f>Flight1!A18</f>
        <v>41705.701388888891</v>
      </c>
      <c r="D18" s="3" t="str">
        <f>IF(ISBLANK(Flight1!N18),"",Flight1!N18)</f>
        <v>FlightAware ADS-B (WMSA / SZB)</v>
      </c>
      <c r="E18" s="10">
        <f>Flight1!J18</f>
        <v>5425.4400000000005</v>
      </c>
      <c r="F18" s="10">
        <f t="shared" si="0"/>
        <v>5425.4400000000005</v>
      </c>
      <c r="G18" s="10" t="str">
        <f>"Flight1&lt;br/&gt;"&amp;D18&amp;"&lt;br/&gt;Altitude: "&amp;INT(E18/0.3048)&amp;" ft "&amp;INT(E18)&amp;" m&lt;br/&gt;Heading: "&amp;Flight1!E18&amp;" deg "&amp;Flight1!F18&amp;"&lt;br/&gt;Speed: "&amp;Flight1!H18&amp;" km/hr&lt;br/&gt;Distance traveled: "&amp;ROUND(Flight1!M18,0)&amp;" km&lt;br/&gt;UTC Time: "&amp;TEXT(Flight1!A18,"hh:mm")&amp;"   Elapsed time: "&amp;TEXT(Flight1!A18-Flight1!$A$3,"hh:mm")</f>
        <v>Flight1&lt;br/&gt;FlightAware ADS-B (WMSA / SZB)&lt;br/&gt;Altitude: 17800 ft 5425 m&lt;br/&gt;Heading: 26° deg NE&lt;br/&gt;Speed: 729 km/hr&lt;br/&gt;Distance traveled: 88 km&lt;br/&gt;UTC Time: 16:50   Elapsed time: 00:20</v>
      </c>
      <c r="H18" s="3" t="s">
        <v>107</v>
      </c>
      <c r="I18" s="3" t="s">
        <v>107</v>
      </c>
      <c r="J18" s="3" t="s">
        <v>174</v>
      </c>
      <c r="K18" s="3">
        <v>522</v>
      </c>
      <c r="L18" s="3" t="s">
        <v>188</v>
      </c>
      <c r="M18" s="3" t="s">
        <v>110</v>
      </c>
      <c r="N18" s="3">
        <v>0.5</v>
      </c>
      <c r="O18" s="3" t="b">
        <v>1</v>
      </c>
      <c r="P18" s="3" t="b">
        <v>1</v>
      </c>
      <c r="Q18" s="3"/>
    </row>
    <row r="19" spans="1:17" x14ac:dyDescent="0.25">
      <c r="A19" s="3">
        <f>Flight1!C19</f>
        <v>3.4285999999999999</v>
      </c>
      <c r="B19" s="3">
        <f>Flight1!D19</f>
        <v>101.92529999999999</v>
      </c>
      <c r="C19" s="2">
        <f>Flight1!A19</f>
        <v>41705.701388888891</v>
      </c>
      <c r="D19" s="3" t="str">
        <f>IF(ISBLANK(Flight1!N19),"",Flight1!N19)</f>
        <v>FlightAware ADS-B (WMKF)</v>
      </c>
      <c r="E19" s="10">
        <f>Flight1!J19</f>
        <v>5699.76</v>
      </c>
      <c r="F19" s="10">
        <f t="shared" si="0"/>
        <v>5699.76</v>
      </c>
      <c r="G19" s="10" t="str">
        <f>"Flight1&lt;br/&gt;"&amp;D19&amp;"&lt;br/&gt;Altitude: "&amp;INT(E19/0.3048)&amp;" ft "&amp;INT(E19)&amp;" m&lt;br/&gt;Heading: "&amp;Flight1!E19&amp;" deg "&amp;Flight1!F19&amp;"&lt;br/&gt;Speed: "&amp;Flight1!H19&amp;" km/hr&lt;br/&gt;Distance traveled: "&amp;ROUND(Flight1!M19,0)&amp;" km&lt;br/&gt;UTC Time: "&amp;TEXT(Flight1!A19,"hh:mm")&amp;"   Elapsed time: "&amp;TEXT(Flight1!A19-Flight1!$A$3,"hh:mm")</f>
        <v>Flight1&lt;br/&gt;FlightAware ADS-B (WMKF)&lt;br/&gt;Altitude: 18700 ft 5699 m&lt;br/&gt;Heading: 26° deg NE&lt;br/&gt;Speed: 734 km/hr&lt;br/&gt;Distance traveled: 88 km&lt;br/&gt;UTC Time: 16:50   Elapsed time: 00:20</v>
      </c>
      <c r="H19" s="3" t="s">
        <v>107</v>
      </c>
      <c r="I19" s="3" t="s">
        <v>107</v>
      </c>
      <c r="J19" s="3" t="s">
        <v>174</v>
      </c>
      <c r="K19" s="3">
        <v>522</v>
      </c>
      <c r="L19" s="3" t="s">
        <v>188</v>
      </c>
      <c r="M19" s="3" t="s">
        <v>110</v>
      </c>
      <c r="N19" s="3">
        <v>0.5</v>
      </c>
      <c r="O19" s="3" t="b">
        <v>1</v>
      </c>
      <c r="P19" s="3" t="b">
        <v>1</v>
      </c>
      <c r="Q19" s="3"/>
    </row>
    <row r="20" spans="1:17" x14ac:dyDescent="0.25">
      <c r="A20" s="3">
        <f>Flight1!C20</f>
        <v>3.4807000000000001</v>
      </c>
      <c r="B20" s="3">
        <f>Flight1!D20</f>
        <v>101.9496</v>
      </c>
      <c r="C20" s="2">
        <f>Flight1!A20</f>
        <v>41705.702083333337</v>
      </c>
      <c r="D20" s="3" t="str">
        <f>IF(ISBLANK(Flight1!N20),"",Flight1!N20)</f>
        <v>FlightAware ADS-B (WMSA / SZB)</v>
      </c>
      <c r="E20" s="10">
        <f>Flight1!J20</f>
        <v>6035.04</v>
      </c>
      <c r="F20" s="10">
        <f t="shared" si="0"/>
        <v>6035.04</v>
      </c>
      <c r="G20" s="10" t="str">
        <f>"Flight1&lt;br/&gt;"&amp;D20&amp;"&lt;br/&gt;Altitude: "&amp;INT(E20/0.3048)&amp;" ft "&amp;INT(E20)&amp;" m&lt;br/&gt;Heading: "&amp;Flight1!E20&amp;" deg "&amp;Flight1!F20&amp;"&lt;br/&gt;Speed: "&amp;Flight1!H20&amp;" km/hr&lt;br/&gt;Distance traveled: "&amp;ROUND(Flight1!M20,0)&amp;" km&lt;br/&gt;UTC Time: "&amp;TEXT(Flight1!A20,"hh:mm")&amp;"   Elapsed time: "&amp;TEXT(Flight1!A20-Flight1!$A$3,"hh:mm")</f>
        <v>Flight1&lt;br/&gt;FlightAware ADS-B (WMSA / SZB)&lt;br/&gt;Altitude: 19800 ft 6035 m&lt;br/&gt;Heading: 25° deg NE&lt;br/&gt;Speed: 745 km/hr&lt;br/&gt;Distance traveled: 101 km&lt;br/&gt;UTC Time: 16:51   Elapsed time: 00:21</v>
      </c>
      <c r="H20" s="3" t="s">
        <v>107</v>
      </c>
      <c r="I20" s="3" t="s">
        <v>107</v>
      </c>
      <c r="J20" s="3" t="s">
        <v>174</v>
      </c>
      <c r="K20" s="3">
        <v>522</v>
      </c>
      <c r="L20" s="3" t="s">
        <v>188</v>
      </c>
      <c r="M20" s="3" t="s">
        <v>110</v>
      </c>
      <c r="N20" s="3">
        <v>0.5</v>
      </c>
      <c r="O20" s="3" t="b">
        <v>1</v>
      </c>
      <c r="P20" s="3" t="b">
        <v>1</v>
      </c>
      <c r="Q20" s="3"/>
    </row>
    <row r="21" spans="1:17" x14ac:dyDescent="0.25">
      <c r="A21" s="3">
        <f>Flight1!C21</f>
        <v>3.5325000000000002</v>
      </c>
      <c r="B21" s="3">
        <f>Flight1!D21</f>
        <v>101.9736</v>
      </c>
      <c r="C21" s="2">
        <f>Flight1!A21</f>
        <v>41705.702083333337</v>
      </c>
      <c r="D21" s="3" t="str">
        <f>IF(ISBLANK(Flight1!N21),"",Flight1!N21)</f>
        <v>FlightAware ADS-B (WMSA / SZB)</v>
      </c>
      <c r="E21" s="10">
        <f>Flight1!J21</f>
        <v>6370.3200000000006</v>
      </c>
      <c r="F21" s="10">
        <f t="shared" si="0"/>
        <v>6370.3200000000006</v>
      </c>
      <c r="G21" s="10" t="str">
        <f>"Flight1&lt;br/&gt;"&amp;D21&amp;"&lt;br/&gt;Altitude: "&amp;INT(E21/0.3048)&amp;" ft "&amp;INT(E21)&amp;" m&lt;br/&gt;Heading: "&amp;Flight1!E21&amp;" deg "&amp;Flight1!F21&amp;"&lt;br/&gt;Speed: "&amp;Flight1!H21&amp;" km/hr&lt;br/&gt;Distance traveled: "&amp;ROUND(Flight1!M21,0)&amp;" km&lt;br/&gt;UTC Time: "&amp;TEXT(Flight1!A21,"hh:mm")&amp;"   Elapsed time: "&amp;TEXT(Flight1!A21-Flight1!$A$3,"hh:mm")</f>
        <v>Flight1&lt;br/&gt;FlightAware ADS-B (WMSA / SZB)&lt;br/&gt;Altitude: 20900 ft 6370 m&lt;br/&gt;Heading: 25° deg NE&lt;br/&gt;Speed: 756 km/hr&lt;br/&gt;Distance traveled: 101 km&lt;br/&gt;UTC Time: 16:51   Elapsed time: 00:21</v>
      </c>
      <c r="H21" s="3" t="s">
        <v>107</v>
      </c>
      <c r="I21" s="3" t="s">
        <v>107</v>
      </c>
      <c r="J21" s="3" t="s">
        <v>174</v>
      </c>
      <c r="K21" s="3">
        <v>522</v>
      </c>
      <c r="L21" s="3" t="s">
        <v>188</v>
      </c>
      <c r="M21" s="3" t="s">
        <v>110</v>
      </c>
      <c r="N21" s="3">
        <v>0.5</v>
      </c>
      <c r="O21" s="3" t="b">
        <v>1</v>
      </c>
      <c r="P21" s="3" t="b">
        <v>1</v>
      </c>
      <c r="Q21" s="3"/>
    </row>
    <row r="22" spans="1:17" x14ac:dyDescent="0.25">
      <c r="A22" s="3">
        <f>Flight1!C22</f>
        <v>3.5924</v>
      </c>
      <c r="B22" s="3">
        <f>Flight1!D22</f>
        <v>102.0018</v>
      </c>
      <c r="C22" s="2">
        <f>Flight1!A22</f>
        <v>41705.702777777777</v>
      </c>
      <c r="D22" s="3" t="str">
        <f>IF(ISBLANK(Flight1!N22),"",Flight1!N22)</f>
        <v>FlightAware ADS-B (WMSA / SZB)</v>
      </c>
      <c r="E22" s="10">
        <f>Flight1!J22</f>
        <v>6705.6</v>
      </c>
      <c r="F22" s="10">
        <f t="shared" si="0"/>
        <v>6705.6</v>
      </c>
      <c r="G22" s="10" t="str">
        <f>"Flight1&lt;br/&gt;"&amp;D22&amp;"&lt;br/&gt;Altitude: "&amp;INT(E22/0.3048)&amp;" ft "&amp;INT(E22)&amp;" m&lt;br/&gt;Heading: "&amp;Flight1!E22&amp;" deg "&amp;Flight1!F22&amp;"&lt;br/&gt;Speed: "&amp;Flight1!H22&amp;" km/hr&lt;br/&gt;Distance traveled: "&amp;ROUND(Flight1!M22,0)&amp;" km&lt;br/&gt;UTC Time: "&amp;TEXT(Flight1!A22,"hh:mm")&amp;"   Elapsed time: "&amp;TEXT(Flight1!A22-Flight1!$A$3,"hh:mm")</f>
        <v>Flight1&lt;br/&gt;FlightAware ADS-B (WMSA / SZB)&lt;br/&gt;Altitude: 22000 ft 6705 m&lt;br/&gt;Heading: 26° deg NE&lt;br/&gt;Speed: 774 km/hr&lt;br/&gt;Distance traveled: 114 km&lt;br/&gt;UTC Time: 16:52   Elapsed time: 00:22</v>
      </c>
      <c r="H22" s="3" t="s">
        <v>107</v>
      </c>
      <c r="I22" s="3" t="s">
        <v>107</v>
      </c>
      <c r="J22" s="3" t="s">
        <v>174</v>
      </c>
      <c r="K22" s="3">
        <v>522</v>
      </c>
      <c r="L22" s="3" t="s">
        <v>188</v>
      </c>
      <c r="M22" s="3" t="s">
        <v>110</v>
      </c>
      <c r="N22" s="3">
        <v>0.5</v>
      </c>
      <c r="O22" s="3" t="b">
        <v>1</v>
      </c>
      <c r="P22" s="3" t="b">
        <v>1</v>
      </c>
      <c r="Q22" s="3"/>
    </row>
    <row r="23" spans="1:17" x14ac:dyDescent="0.25">
      <c r="A23" s="3">
        <f>Flight1!C23</f>
        <v>3.6465999999999998</v>
      </c>
      <c r="B23" s="3">
        <f>Flight1!D23</f>
        <v>102.02760000000001</v>
      </c>
      <c r="C23" s="2">
        <f>Flight1!A23</f>
        <v>41705.702777777777</v>
      </c>
      <c r="D23" s="3" t="str">
        <f>IF(ISBLANK(Flight1!N23),"",Flight1!N23)</f>
        <v>FlightAware ADS-B (WMSA / SZB)</v>
      </c>
      <c r="E23" s="10">
        <f>Flight1!J23</f>
        <v>6949.4400000000005</v>
      </c>
      <c r="F23" s="10">
        <f t="shared" si="0"/>
        <v>6949.4400000000005</v>
      </c>
      <c r="G23" s="10" t="str">
        <f>"Flight1&lt;br/&gt;"&amp;D23&amp;"&lt;br/&gt;Altitude: "&amp;INT(E23/0.3048)&amp;" ft "&amp;INT(E23)&amp;" m&lt;br/&gt;Heading: "&amp;Flight1!E23&amp;" deg "&amp;Flight1!F23&amp;"&lt;br/&gt;Speed: "&amp;Flight1!H23&amp;" km/hr&lt;br/&gt;Distance traveled: "&amp;ROUND(Flight1!M23,0)&amp;" km&lt;br/&gt;UTC Time: "&amp;TEXT(Flight1!A23,"hh:mm")&amp;"   Elapsed time: "&amp;TEXT(Flight1!A23-Flight1!$A$3,"hh:mm")</f>
        <v>Flight1&lt;br/&gt;FlightAware ADS-B (WMSA / SZB)&lt;br/&gt;Altitude: 22800 ft 6949 m&lt;br/&gt;Heading: 25° deg NE&lt;br/&gt;Speed: 789 km/hr&lt;br/&gt;Distance traveled: 114 km&lt;br/&gt;UTC Time: 16:52   Elapsed time: 00:22</v>
      </c>
      <c r="H23" s="3" t="s">
        <v>107</v>
      </c>
      <c r="I23" s="3" t="s">
        <v>107</v>
      </c>
      <c r="J23" s="3" t="s">
        <v>174</v>
      </c>
      <c r="K23" s="3">
        <v>522</v>
      </c>
      <c r="L23" s="3" t="s">
        <v>188</v>
      </c>
      <c r="M23" s="3" t="s">
        <v>110</v>
      </c>
      <c r="N23" s="3">
        <v>0.5</v>
      </c>
      <c r="O23" s="3" t="b">
        <v>1</v>
      </c>
      <c r="P23" s="3" t="b">
        <v>1</v>
      </c>
      <c r="Q23" s="3"/>
    </row>
    <row r="24" spans="1:17" x14ac:dyDescent="0.25">
      <c r="A24" s="3">
        <f>Flight1!C24</f>
        <v>3.7073</v>
      </c>
      <c r="B24" s="3">
        <f>Flight1!D24</f>
        <v>102.05629999999999</v>
      </c>
      <c r="C24" s="2">
        <f>Flight1!A24</f>
        <v>41705.703472222223</v>
      </c>
      <c r="D24" s="3" t="str">
        <f>IF(ISBLANK(Flight1!N24),"",Flight1!N24)</f>
        <v>FlightAware ADS-B (WMSA / SZB)</v>
      </c>
      <c r="E24" s="10">
        <f>Flight1!J24</f>
        <v>7315.2000000000007</v>
      </c>
      <c r="F24" s="10">
        <f t="shared" si="0"/>
        <v>7315.2000000000007</v>
      </c>
      <c r="G24" s="10" t="str">
        <f>"Flight1&lt;br/&gt;"&amp;D24&amp;"&lt;br/&gt;Altitude: "&amp;INT(E24/0.3048)&amp;" ft "&amp;INT(E24)&amp;" m&lt;br/&gt;Heading: "&amp;Flight1!E24&amp;" deg "&amp;Flight1!F24&amp;"&lt;br/&gt;Speed: "&amp;Flight1!H24&amp;" km/hr&lt;br/&gt;Distance traveled: "&amp;ROUND(Flight1!M24,0)&amp;" km&lt;br/&gt;UTC Time: "&amp;TEXT(Flight1!A24,"hh:mm")&amp;"   Elapsed time: "&amp;TEXT(Flight1!A24-Flight1!$A$3,"hh:mm")</f>
        <v>Flight1&lt;br/&gt;FlightAware ADS-B (WMSA / SZB)&lt;br/&gt;Altitude: 24000 ft 7315 m&lt;br/&gt;Heading: 25° deg NE&lt;br/&gt;Speed: 790 km/hr&lt;br/&gt;Distance traveled: 127 km&lt;br/&gt;UTC Time: 16:53   Elapsed time: 00:23</v>
      </c>
      <c r="H24" s="3" t="s">
        <v>107</v>
      </c>
      <c r="I24" s="3" t="s">
        <v>107</v>
      </c>
      <c r="J24" s="3" t="s">
        <v>174</v>
      </c>
      <c r="K24" s="3">
        <v>522</v>
      </c>
      <c r="L24" s="3" t="s">
        <v>188</v>
      </c>
      <c r="M24" s="3" t="s">
        <v>110</v>
      </c>
      <c r="N24" s="3">
        <v>0.5</v>
      </c>
      <c r="O24" s="3" t="b">
        <v>1</v>
      </c>
      <c r="P24" s="3" t="b">
        <v>1</v>
      </c>
      <c r="Q24" s="3"/>
    </row>
    <row r="25" spans="1:17" x14ac:dyDescent="0.25">
      <c r="A25" s="3">
        <f>Flight1!C25</f>
        <v>3.7629999999999999</v>
      </c>
      <c r="B25" s="3">
        <f>Flight1!D25</f>
        <v>102.0825</v>
      </c>
      <c r="C25" s="2">
        <f>Flight1!A25</f>
        <v>41705.703472222223</v>
      </c>
      <c r="D25" s="3" t="str">
        <f>IF(ISBLANK(Flight1!N25),"",Flight1!N25)</f>
        <v>FlightAware ADS-B (WMSA / SZB)</v>
      </c>
      <c r="E25" s="10">
        <f>Flight1!J25</f>
        <v>7559.04</v>
      </c>
      <c r="F25" s="10">
        <f t="shared" si="0"/>
        <v>7559.04</v>
      </c>
      <c r="G25" s="10" t="str">
        <f>"Flight1&lt;br/&gt;"&amp;D25&amp;"&lt;br/&gt;Altitude: "&amp;INT(E25/0.3048)&amp;" ft "&amp;INT(E25)&amp;" m&lt;br/&gt;Heading: "&amp;Flight1!E25&amp;" deg "&amp;Flight1!F25&amp;"&lt;br/&gt;Speed: "&amp;Flight1!H25&amp;" km/hr&lt;br/&gt;Distance traveled: "&amp;ROUND(Flight1!M25,0)&amp;" km&lt;br/&gt;UTC Time: "&amp;TEXT(Flight1!A25,"hh:mm")&amp;"   Elapsed time: "&amp;TEXT(Flight1!A25-Flight1!$A$3,"hh:mm")</f>
        <v>Flight1&lt;br/&gt;FlightAware ADS-B (WMSA / SZB)&lt;br/&gt;Altitude: 24800 ft 7559 m&lt;br/&gt;Heading: 25° deg NE&lt;br/&gt;Speed: 801 km/hr&lt;br/&gt;Distance traveled: 127 km&lt;br/&gt;UTC Time: 16:53   Elapsed time: 00:23</v>
      </c>
      <c r="H25" s="3" t="s">
        <v>107</v>
      </c>
      <c r="I25" s="3" t="s">
        <v>107</v>
      </c>
      <c r="J25" s="3" t="s">
        <v>174</v>
      </c>
      <c r="K25" s="3">
        <v>522</v>
      </c>
      <c r="L25" s="3" t="s">
        <v>188</v>
      </c>
      <c r="M25" s="3" t="s">
        <v>110</v>
      </c>
      <c r="N25" s="3">
        <v>0.5</v>
      </c>
      <c r="O25" s="3" t="b">
        <v>1</v>
      </c>
      <c r="P25" s="3" t="b">
        <v>1</v>
      </c>
      <c r="Q25" s="3"/>
    </row>
    <row r="26" spans="1:17" x14ac:dyDescent="0.25">
      <c r="A26" s="3">
        <f>Flight1!C26</f>
        <v>3.8187000000000002</v>
      </c>
      <c r="B26" s="3">
        <f>Flight1!D26</f>
        <v>102.1087</v>
      </c>
      <c r="C26" s="2">
        <f>Flight1!A26</f>
        <v>41705.70416666667</v>
      </c>
      <c r="D26" s="3" t="str">
        <f>IF(ISBLANK(Flight1!N26),"",Flight1!N26)</f>
        <v>FlightAware ADS-B (WMSA / SZB)</v>
      </c>
      <c r="E26" s="10">
        <f>Flight1!J26</f>
        <v>7802.88</v>
      </c>
      <c r="F26" s="10">
        <f t="shared" si="0"/>
        <v>7802.88</v>
      </c>
      <c r="G26" s="10" t="str">
        <f>"Flight1&lt;br/&gt;"&amp;D26&amp;"&lt;br/&gt;Altitude: "&amp;INT(E26/0.3048)&amp;" ft "&amp;INT(E26)&amp;" m&lt;br/&gt;Heading: "&amp;Flight1!E26&amp;" deg "&amp;Flight1!F26&amp;"&lt;br/&gt;Speed: "&amp;Flight1!H26&amp;" km/hr&lt;br/&gt;Distance traveled: "&amp;ROUND(Flight1!M26,0)&amp;" km&lt;br/&gt;UTC Time: "&amp;TEXT(Flight1!A26,"hh:mm")&amp;"   Elapsed time: "&amp;TEXT(Flight1!A26-Flight1!$A$3,"hh:mm")</f>
        <v>Flight1&lt;br/&gt;FlightAware ADS-B (WMSA / SZB)&lt;br/&gt;Altitude: 25600 ft 7802 m&lt;br/&gt;Heading: 25° deg NE&lt;br/&gt;Speed: 814 km/hr&lt;br/&gt;Distance traveled: 140 km&lt;br/&gt;UTC Time: 16:54   Elapsed time: 00:24</v>
      </c>
      <c r="H26" s="3" t="s">
        <v>107</v>
      </c>
      <c r="I26" s="3" t="s">
        <v>107</v>
      </c>
      <c r="J26" s="3" t="s">
        <v>174</v>
      </c>
      <c r="K26" s="3">
        <v>522</v>
      </c>
      <c r="L26" s="3" t="s">
        <v>188</v>
      </c>
      <c r="M26" s="3" t="s">
        <v>110</v>
      </c>
      <c r="N26" s="3">
        <v>0.5</v>
      </c>
      <c r="O26" s="3" t="b">
        <v>1</v>
      </c>
      <c r="P26" s="3" t="b">
        <v>1</v>
      </c>
      <c r="Q26" s="3"/>
    </row>
    <row r="27" spans="1:17" x14ac:dyDescent="0.25">
      <c r="A27" s="3">
        <f>Flight1!C27</f>
        <v>3.8740000000000001</v>
      </c>
      <c r="B27" s="3">
        <f>Flight1!D27</f>
        <v>102.13460000000001</v>
      </c>
      <c r="C27" s="2">
        <f>Flight1!A27</f>
        <v>41705.70416666667</v>
      </c>
      <c r="D27" s="3" t="str">
        <f>IF(ISBLANK(Flight1!N27),"",Flight1!N27)</f>
        <v>FlightAware ADS-B (WMSA / SZB)</v>
      </c>
      <c r="E27" s="10">
        <f>Flight1!J27</f>
        <v>7985.76</v>
      </c>
      <c r="F27" s="10">
        <f t="shared" si="0"/>
        <v>7985.76</v>
      </c>
      <c r="G27" s="10" t="str">
        <f>"Flight1&lt;br/&gt;"&amp;D27&amp;"&lt;br/&gt;Altitude: "&amp;INT(E27/0.3048)&amp;" ft "&amp;INT(E27)&amp;" m&lt;br/&gt;Heading: "&amp;Flight1!E27&amp;" deg "&amp;Flight1!F27&amp;"&lt;br/&gt;Speed: "&amp;Flight1!H27&amp;" km/hr&lt;br/&gt;Distance traveled: "&amp;ROUND(Flight1!M27,0)&amp;" km&lt;br/&gt;UTC Time: "&amp;TEXT(Flight1!A27,"hh:mm")&amp;"   Elapsed time: "&amp;TEXT(Flight1!A27-Flight1!$A$3,"hh:mm")</f>
        <v>Flight1&lt;br/&gt;FlightAware ADS-B (WMSA / SZB)&lt;br/&gt;Altitude: 26200 ft 7985 m&lt;br/&gt;Heading: 25° deg NE&lt;br/&gt;Speed: 830 km/hr&lt;br/&gt;Distance traveled: 140 km&lt;br/&gt;UTC Time: 16:54   Elapsed time: 00:24</v>
      </c>
      <c r="H27" s="3" t="s">
        <v>107</v>
      </c>
      <c r="I27" s="3" t="s">
        <v>107</v>
      </c>
      <c r="J27" s="3" t="s">
        <v>174</v>
      </c>
      <c r="K27" s="3">
        <v>522</v>
      </c>
      <c r="L27" s="3" t="s">
        <v>188</v>
      </c>
      <c r="M27" s="3" t="s">
        <v>110</v>
      </c>
      <c r="N27" s="3">
        <v>0.5</v>
      </c>
      <c r="O27" s="3" t="b">
        <v>1</v>
      </c>
      <c r="P27" s="3" t="b">
        <v>1</v>
      </c>
      <c r="Q27" s="3"/>
    </row>
    <row r="28" spans="1:17" x14ac:dyDescent="0.25">
      <c r="A28" s="3">
        <f>Flight1!C28</f>
        <v>3.9316</v>
      </c>
      <c r="B28" s="3">
        <f>Flight1!D28</f>
        <v>102.1618</v>
      </c>
      <c r="C28" s="2">
        <f>Flight1!A28</f>
        <v>41705.704861111117</v>
      </c>
      <c r="D28" s="3" t="str">
        <f>IF(ISBLANK(Flight1!N28),"",Flight1!N28)</f>
        <v>FlightAware ADS-B (WMSA / SZB)</v>
      </c>
      <c r="E28" s="10">
        <f>Flight1!J28</f>
        <v>8199.1200000000008</v>
      </c>
      <c r="F28" s="10">
        <f t="shared" si="0"/>
        <v>8199.1200000000008</v>
      </c>
      <c r="G28" s="10" t="str">
        <f>"Flight1&lt;br/&gt;"&amp;D28&amp;"&lt;br/&gt;Altitude: "&amp;INT(E28/0.3048)&amp;" ft "&amp;INT(E28)&amp;" m&lt;br/&gt;Heading: "&amp;Flight1!E28&amp;" deg "&amp;Flight1!F28&amp;"&lt;br/&gt;Speed: "&amp;Flight1!H28&amp;" km/hr&lt;br/&gt;Distance traveled: "&amp;ROUND(Flight1!M28,0)&amp;" km&lt;br/&gt;UTC Time: "&amp;TEXT(Flight1!A28,"hh:mm")&amp;"   Elapsed time: "&amp;TEXT(Flight1!A28-Flight1!$A$3,"hh:mm")</f>
        <v>Flight1&lt;br/&gt;FlightAware ADS-B (WMSA / SZB)&lt;br/&gt;Altitude: 26900 ft 8199 m&lt;br/&gt;Heading: 25° deg NE&lt;br/&gt;Speed: 840 km/hr&lt;br/&gt;Distance traveled: 154 km&lt;br/&gt;UTC Time: 16:55   Elapsed time: 00:25</v>
      </c>
      <c r="H28" s="3" t="s">
        <v>107</v>
      </c>
      <c r="I28" s="3" t="s">
        <v>107</v>
      </c>
      <c r="J28" s="3" t="s">
        <v>174</v>
      </c>
      <c r="K28" s="3">
        <v>522</v>
      </c>
      <c r="L28" s="3" t="s">
        <v>188</v>
      </c>
      <c r="M28" s="3" t="s">
        <v>110</v>
      </c>
      <c r="N28" s="3">
        <v>0.5</v>
      </c>
      <c r="O28" s="3" t="b">
        <v>1</v>
      </c>
      <c r="P28" s="3" t="b">
        <v>1</v>
      </c>
      <c r="Q28" s="3"/>
    </row>
    <row r="29" spans="1:17" x14ac:dyDescent="0.25">
      <c r="A29" s="3">
        <f>Flight1!C29</f>
        <v>3.9967999999999999</v>
      </c>
      <c r="B29" s="3">
        <f>Flight1!D29</f>
        <v>102.1926</v>
      </c>
      <c r="C29" s="2">
        <f>Flight1!A29</f>
        <v>41705.704861111117</v>
      </c>
      <c r="D29" s="3" t="str">
        <f>IF(ISBLANK(Flight1!N29),"",Flight1!N29)</f>
        <v>FlightAware ADS-B (WMSA / SZB)</v>
      </c>
      <c r="E29" s="10">
        <f>Flight1!J29</f>
        <v>8442.9600000000009</v>
      </c>
      <c r="F29" s="10">
        <f t="shared" si="0"/>
        <v>8442.9600000000009</v>
      </c>
      <c r="G29" s="10" t="str">
        <f>"Flight1&lt;br/&gt;"&amp;D29&amp;"&lt;br/&gt;Altitude: "&amp;INT(E29/0.3048)&amp;" ft "&amp;INT(E29)&amp;" m&lt;br/&gt;Heading: "&amp;Flight1!E29&amp;" deg "&amp;Flight1!F29&amp;"&lt;br/&gt;Speed: "&amp;Flight1!H29&amp;" km/hr&lt;br/&gt;Distance traveled: "&amp;ROUND(Flight1!M29,0)&amp;" km&lt;br/&gt;UTC Time: "&amp;TEXT(Flight1!A29,"hh:mm")&amp;"   Elapsed time: "&amp;TEXT(Flight1!A29-Flight1!$A$3,"hh:mm")</f>
        <v>Flight1&lt;br/&gt;FlightAware ADS-B (WMSA / SZB)&lt;br/&gt;Altitude: 27700 ft 8442 m&lt;br/&gt;Heading: 25° deg NE&lt;br/&gt;Speed: 848 km/hr&lt;br/&gt;Distance traveled: 154 km&lt;br/&gt;UTC Time: 16:55   Elapsed time: 00:25</v>
      </c>
      <c r="H29" s="3" t="s">
        <v>107</v>
      </c>
      <c r="I29" s="3" t="s">
        <v>107</v>
      </c>
      <c r="J29" s="3" t="s">
        <v>174</v>
      </c>
      <c r="K29" s="3">
        <v>522</v>
      </c>
      <c r="L29" s="3" t="s">
        <v>188</v>
      </c>
      <c r="M29" s="3" t="s">
        <v>110</v>
      </c>
      <c r="N29" s="3">
        <v>0.5</v>
      </c>
      <c r="O29" s="3" t="b">
        <v>1</v>
      </c>
      <c r="P29" s="3" t="b">
        <v>1</v>
      </c>
      <c r="Q29" s="3"/>
    </row>
    <row r="30" spans="1:17" x14ac:dyDescent="0.25">
      <c r="A30" s="3">
        <f>Flight1!C30</f>
        <v>4.0739999999999998</v>
      </c>
      <c r="B30" s="3">
        <f>Flight1!D30</f>
        <v>102.2289</v>
      </c>
      <c r="C30" s="2">
        <f>Flight1!A30</f>
        <v>41705.705555555556</v>
      </c>
      <c r="D30" s="3" t="str">
        <f>IF(ISBLANK(Flight1!N30),"",Flight1!N30)</f>
        <v>FlightAware ADS-B (WMSA / SZB)</v>
      </c>
      <c r="E30" s="10">
        <f>Flight1!J30</f>
        <v>8717.2800000000007</v>
      </c>
      <c r="F30" s="10">
        <f t="shared" si="0"/>
        <v>8717.2800000000007</v>
      </c>
      <c r="G30" s="10" t="str">
        <f>"Flight1&lt;br/&gt;"&amp;D30&amp;"&lt;br/&gt;Altitude: "&amp;INT(E30/0.3048)&amp;" ft "&amp;INT(E30)&amp;" m&lt;br/&gt;Heading: "&amp;Flight1!E30&amp;" deg "&amp;Flight1!F30&amp;"&lt;br/&gt;Speed: "&amp;Flight1!H30&amp;" km/hr&lt;br/&gt;Distance traveled: "&amp;ROUND(Flight1!M30,0)&amp;" km&lt;br/&gt;UTC Time: "&amp;TEXT(Flight1!A30,"hh:mm")&amp;"   Elapsed time: "&amp;TEXT(Flight1!A30-Flight1!$A$3,"hh:mm")</f>
        <v>Flight1&lt;br/&gt;FlightAware ADS-B (WMSA / SZB)&lt;br/&gt;Altitude: 28600 ft 8717 m&lt;br/&gt;Heading: 25° deg NE&lt;br/&gt;Speed: 861 km/hr&lt;br/&gt;Distance traveled: 169 km&lt;br/&gt;UTC Time: 16:56   Elapsed time: 00:26</v>
      </c>
      <c r="H30" s="3" t="s">
        <v>107</v>
      </c>
      <c r="I30" s="3" t="s">
        <v>107</v>
      </c>
      <c r="J30" s="3" t="s">
        <v>174</v>
      </c>
      <c r="K30" s="3">
        <v>522</v>
      </c>
      <c r="L30" s="3" t="s">
        <v>188</v>
      </c>
      <c r="M30" s="3" t="s">
        <v>110</v>
      </c>
      <c r="N30" s="3">
        <v>0.5</v>
      </c>
      <c r="O30" s="3" t="b">
        <v>1</v>
      </c>
      <c r="P30" s="3" t="b">
        <v>1</v>
      </c>
      <c r="Q30" s="3"/>
    </row>
    <row r="31" spans="1:17" x14ac:dyDescent="0.25">
      <c r="A31" s="3">
        <f>Flight1!C31</f>
        <v>4.1429999999999998</v>
      </c>
      <c r="B31" s="3">
        <f>Flight1!D31</f>
        <v>102.2615</v>
      </c>
      <c r="C31" s="2">
        <f>Flight1!A31</f>
        <v>41705.706250000003</v>
      </c>
      <c r="D31" s="3" t="str">
        <f>IF(ISBLANK(Flight1!N31),"",Flight1!N31)</f>
        <v>FlightAware ADS-B (WMSA / SZB)</v>
      </c>
      <c r="E31" s="10">
        <f>Flight1!J31</f>
        <v>8961.1200000000008</v>
      </c>
      <c r="F31" s="10">
        <f t="shared" si="0"/>
        <v>8961.1200000000008</v>
      </c>
      <c r="G31" s="10" t="str">
        <f>"Flight1&lt;br/&gt;"&amp;D31&amp;"&lt;br/&gt;Altitude: "&amp;INT(E31/0.3048)&amp;" ft "&amp;INT(E31)&amp;" m&lt;br/&gt;Heading: "&amp;Flight1!E31&amp;" deg "&amp;Flight1!F31&amp;"&lt;br/&gt;Speed: "&amp;Flight1!H31&amp;" km/hr&lt;br/&gt;Distance traveled: "&amp;ROUND(Flight1!M31,0)&amp;" km&lt;br/&gt;UTC Time: "&amp;TEXT(Flight1!A31,"hh:mm")&amp;"   Elapsed time: "&amp;TEXT(Flight1!A31-Flight1!$A$3,"hh:mm")</f>
        <v>Flight1&lt;br/&gt;FlightAware ADS-B (WMSA / SZB)&lt;br/&gt;Altitude: 29400 ft 8961 m&lt;br/&gt;Heading: 25° deg NE&lt;br/&gt;Speed: 869 km/hr&lt;br/&gt;Distance traveled: 183 km&lt;br/&gt;UTC Time: 16:57   Elapsed time: 00:27</v>
      </c>
      <c r="H31" s="3" t="s">
        <v>107</v>
      </c>
      <c r="I31" s="3" t="s">
        <v>107</v>
      </c>
      <c r="J31" s="3" t="s">
        <v>174</v>
      </c>
      <c r="K31" s="3">
        <v>522</v>
      </c>
      <c r="L31" s="3" t="s">
        <v>188</v>
      </c>
      <c r="M31" s="3" t="s">
        <v>110</v>
      </c>
      <c r="N31" s="3">
        <v>0.5</v>
      </c>
      <c r="O31" s="3" t="b">
        <v>1</v>
      </c>
      <c r="P31" s="3" t="b">
        <v>1</v>
      </c>
      <c r="Q31" s="3"/>
    </row>
    <row r="32" spans="1:17" x14ac:dyDescent="0.25">
      <c r="A32" s="3">
        <f>Flight1!C32</f>
        <v>4.2042000000000002</v>
      </c>
      <c r="B32" s="3">
        <f>Flight1!D32</f>
        <v>102.29040000000001</v>
      </c>
      <c r="C32" s="2">
        <f>Flight1!A32</f>
        <v>41705.706250000003</v>
      </c>
      <c r="D32" s="3" t="str">
        <f>IF(ISBLANK(Flight1!N32),"",Flight1!N32)</f>
        <v>FlightAware ADS-B (WMSA / SZB)</v>
      </c>
      <c r="E32" s="10">
        <f>Flight1!J32</f>
        <v>9144</v>
      </c>
      <c r="F32" s="10">
        <f t="shared" si="0"/>
        <v>9144</v>
      </c>
      <c r="G32" s="10" t="str">
        <f>"Flight1&lt;br/&gt;"&amp;D32&amp;"&lt;br/&gt;Altitude: "&amp;INT(E32/0.3048)&amp;" ft "&amp;INT(E32)&amp;" m&lt;br/&gt;Heading: "&amp;Flight1!E32&amp;" deg "&amp;Flight1!F32&amp;"&lt;br/&gt;Speed: "&amp;Flight1!H32&amp;" km/hr&lt;br/&gt;Distance traveled: "&amp;ROUND(Flight1!M32,0)&amp;" km&lt;br/&gt;UTC Time: "&amp;TEXT(Flight1!A32,"hh:mm")&amp;"   Elapsed time: "&amp;TEXT(Flight1!A32-Flight1!$A$3,"hh:mm")</f>
        <v>Flight1&lt;br/&gt;FlightAware ADS-B (WMSA / SZB)&lt;br/&gt;Altitude: 30000 ft 9144 m&lt;br/&gt;Heading: 25° deg NE&lt;br/&gt;Speed: 874 km/hr&lt;br/&gt;Distance traveled: 183 km&lt;br/&gt;UTC Time: 16:57   Elapsed time: 00:27</v>
      </c>
      <c r="H32" s="3" t="s">
        <v>107</v>
      </c>
      <c r="I32" s="3" t="s">
        <v>107</v>
      </c>
      <c r="J32" s="3" t="s">
        <v>174</v>
      </c>
      <c r="K32" s="3">
        <v>522</v>
      </c>
      <c r="L32" s="3" t="s">
        <v>188</v>
      </c>
      <c r="M32" s="3" t="s">
        <v>110</v>
      </c>
      <c r="N32" s="3">
        <v>0.5</v>
      </c>
      <c r="O32" s="3" t="b">
        <v>1</v>
      </c>
      <c r="P32" s="3" t="b">
        <v>1</v>
      </c>
      <c r="Q32" s="3"/>
    </row>
    <row r="33" spans="1:17" x14ac:dyDescent="0.25">
      <c r="A33" s="3">
        <f>Flight1!C33</f>
        <v>4.7015000000000002</v>
      </c>
      <c r="B33" s="3">
        <f>Flight1!D33</f>
        <v>102.52509999999999</v>
      </c>
      <c r="C33" s="2">
        <f>Flight1!A33</f>
        <v>41705.709027777782</v>
      </c>
      <c r="D33" s="3" t="str">
        <f>IF(ISBLANK(Flight1!N33),"",Flight1!N33)</f>
        <v>FlightAware ADS-B (WMKP / PEN)</v>
      </c>
      <c r="E33" s="10">
        <f>Flight1!J33</f>
        <v>10668</v>
      </c>
      <c r="F33" s="10">
        <f t="shared" si="0"/>
        <v>10668</v>
      </c>
      <c r="G33" s="10" t="str">
        <f>"Flight1&lt;br/&gt;"&amp;D33&amp;"&lt;br/&gt;Altitude: "&amp;INT(E33/0.3048)&amp;" ft "&amp;INT(E33)&amp;" m&lt;br/&gt;Heading: "&amp;Flight1!E33&amp;" deg "&amp;Flight1!F33&amp;"&lt;br/&gt;Speed: "&amp;Flight1!H33&amp;" km/hr&lt;br/&gt;Distance traveled: "&amp;ROUND(Flight1!M33,0)&amp;" km&lt;br/&gt;UTC Time: "&amp;TEXT(Flight1!A33,"hh:mm")&amp;"   Elapsed time: "&amp;TEXT(Flight1!A33-Flight1!$A$3,"hh:mm")</f>
        <v>Flight1&lt;br/&gt;FlightAware ADS-B (WMKP / PEN)&lt;br/&gt;Altitude: 35000 ft 10668 m&lt;br/&gt;Heading: 25° deg NE&lt;br/&gt;Speed: 867 km/hr&lt;br/&gt;Distance traveled: 241 km&lt;br/&gt;UTC Time: 17:01   Elapsed time: 00:31</v>
      </c>
      <c r="H33" s="3" t="s">
        <v>107</v>
      </c>
      <c r="I33" s="3" t="s">
        <v>107</v>
      </c>
      <c r="J33" s="3" t="s">
        <v>174</v>
      </c>
      <c r="K33" s="3">
        <v>522</v>
      </c>
      <c r="L33" s="3" t="s">
        <v>188</v>
      </c>
      <c r="M33" s="3" t="s">
        <v>110</v>
      </c>
      <c r="N33" s="3">
        <v>0.5</v>
      </c>
      <c r="O33" s="3" t="b">
        <v>1</v>
      </c>
      <c r="P33" s="3" t="b">
        <v>1</v>
      </c>
      <c r="Q33" s="3"/>
    </row>
    <row r="34" spans="1:17" x14ac:dyDescent="0.25">
      <c r="A34" s="3">
        <f>Flight1!C34</f>
        <v>4.7073</v>
      </c>
      <c r="B34" s="3">
        <f>Flight1!D34</f>
        <v>102.5278</v>
      </c>
      <c r="C34" s="2">
        <f>Flight1!A34</f>
        <v>41705.709722222222</v>
      </c>
      <c r="D34" s="3" t="str">
        <f>IF(ISBLANK(Flight1!N34),"",Flight1!N34)</f>
        <v>FlightAware ADS-B (WMKP / PEN)</v>
      </c>
      <c r="E34" s="10">
        <f>Flight1!J34</f>
        <v>10668</v>
      </c>
      <c r="F34" s="10">
        <f t="shared" si="0"/>
        <v>10668</v>
      </c>
      <c r="G34" s="10" t="str">
        <f>"Flight1&lt;br/&gt;"&amp;D34&amp;"&lt;br/&gt;Altitude: "&amp;INT(E34/0.3048)&amp;" ft "&amp;INT(E34)&amp;" m&lt;br/&gt;Heading: "&amp;Flight1!E34&amp;" deg "&amp;Flight1!F34&amp;"&lt;br/&gt;Speed: "&amp;Flight1!H34&amp;" km/hr&lt;br/&gt;Distance traveled: "&amp;ROUND(Flight1!M34,0)&amp;" km&lt;br/&gt;UTC Time: "&amp;TEXT(Flight1!A34,"hh:mm")&amp;"   Elapsed time: "&amp;TEXT(Flight1!A34-Flight1!$A$3,"hh:mm")</f>
        <v>Flight1&lt;br/&gt;FlightAware ADS-B (WMKP / PEN)&lt;br/&gt;Altitude: 35000 ft 10668 m&lt;br/&gt;Heading: 25 deg NE&lt;br/&gt;Speed: 867 km/hr&lt;br/&gt;Distance traveled: 256 km&lt;br/&gt;UTC Time: 17:02   Elapsed time: 00:32</v>
      </c>
      <c r="H34" s="3" t="s">
        <v>107</v>
      </c>
      <c r="I34" s="3" t="s">
        <v>107</v>
      </c>
      <c r="J34" s="3" t="s">
        <v>174</v>
      </c>
      <c r="K34" s="3">
        <v>522</v>
      </c>
      <c r="L34" s="3" t="s">
        <v>188</v>
      </c>
      <c r="M34" s="3" t="s">
        <v>110</v>
      </c>
      <c r="N34" s="3">
        <v>0.5</v>
      </c>
      <c r="O34" s="3" t="b">
        <v>1</v>
      </c>
      <c r="P34" s="3" t="b">
        <v>1</v>
      </c>
      <c r="Q34" s="3"/>
    </row>
    <row r="35" spans="1:17" x14ac:dyDescent="0.25">
      <c r="A35" s="3">
        <f>Flight1!C35</f>
        <v>5.0600188684601273</v>
      </c>
      <c r="B35" s="3">
        <f>Flight1!D35</f>
        <v>102.69292729392427</v>
      </c>
      <c r="C35" s="2">
        <f>Flight1!A35</f>
        <v>41705.711805555555</v>
      </c>
      <c r="D35" s="3" t="str">
        <f>IF(ISBLANK(Flight1!N35),"",Flight1!N35)</f>
        <v/>
      </c>
      <c r="E35" s="10">
        <f>Flight1!J35</f>
        <v>10668</v>
      </c>
      <c r="F35" s="10">
        <f t="shared" si="0"/>
        <v>10668</v>
      </c>
      <c r="G35" s="10" t="str">
        <f>"Flight1&lt;br/&gt;"&amp;D35&amp;"&lt;br/&gt;Altitude: "&amp;INT(E35/0.3048)&amp;" ft "&amp;INT(E35)&amp;" m&lt;br/&gt;Heading: "&amp;Flight1!E35&amp;" deg "&amp;Flight1!F35&amp;"&lt;br/&gt;Speed: "&amp;Flight1!H35&amp;" km/hr&lt;br/&gt;Distance traveled: "&amp;ROUND(Flight1!M35,0)&amp;" km&lt;br/&gt;UTC Time: "&amp;TEXT(Flight1!A35,"hh:mm")&amp;"   Elapsed time: "&amp;TEXT(Flight1!A35-Flight1!$A$3,"hh:mm")</f>
        <v>Flight1&lt;br/&gt;&lt;br/&gt;Altitude: 35000 ft 10668 m&lt;br/&gt;Heading: 25 deg NE&lt;br/&gt;Speed: 867 km/hr&lt;br/&gt;Distance traveled: 299 km&lt;br/&gt;UTC Time: 17:05   Elapsed time: 00:35</v>
      </c>
      <c r="H35" s="3" t="s">
        <v>107</v>
      </c>
      <c r="I35" s="3" t="s">
        <v>107</v>
      </c>
      <c r="J35" s="3" t="s">
        <v>174</v>
      </c>
      <c r="K35" s="3">
        <v>522</v>
      </c>
      <c r="L35" s="3" t="s">
        <v>188</v>
      </c>
      <c r="M35" s="3" t="s">
        <v>110</v>
      </c>
      <c r="N35" s="3">
        <v>0.5</v>
      </c>
      <c r="O35" s="3" t="b">
        <v>1</v>
      </c>
      <c r="P35" s="3" t="b">
        <v>1</v>
      </c>
      <c r="Q35" s="3"/>
    </row>
    <row r="36" spans="1:17" x14ac:dyDescent="0.25">
      <c r="A36" s="3">
        <f>Flight1!C36</f>
        <v>5.1768421360311976</v>
      </c>
      <c r="B36" s="3">
        <f>Flight1!D36</f>
        <v>102.74762704131834</v>
      </c>
      <c r="C36" s="2">
        <f>Flight1!A36</f>
        <v>41705.712500000001</v>
      </c>
      <c r="D36" s="3" t="str">
        <f>IF(ISBLANK(Flight1!N36),"",Flight1!N36)</f>
        <v/>
      </c>
      <c r="E36" s="10">
        <f>Flight1!J36</f>
        <v>10668</v>
      </c>
      <c r="F36" s="10">
        <f t="shared" si="0"/>
        <v>10668</v>
      </c>
      <c r="G36" s="10" t="str">
        <f>"Flight1&lt;br/&gt;"&amp;D36&amp;"&lt;br/&gt;Altitude: "&amp;INT(E36/0.3048)&amp;" ft "&amp;INT(E36)&amp;" m&lt;br/&gt;Heading: "&amp;Flight1!E36&amp;" deg "&amp;Flight1!F36&amp;"&lt;br/&gt;Speed: "&amp;Flight1!H36&amp;" km/hr&lt;br/&gt;Distance traveled: "&amp;ROUND(Flight1!M36,0)&amp;" km&lt;br/&gt;UTC Time: "&amp;TEXT(Flight1!A36,"hh:mm")&amp;"   Elapsed time: "&amp;TEXT(Flight1!A36-Flight1!$A$3,"hh:mm")</f>
        <v>Flight1&lt;br/&gt;&lt;br/&gt;Altitude: 35000 ft 10668 m&lt;br/&gt;Heading: 25 deg NE&lt;br/&gt;Speed: 860 km/hr&lt;br/&gt;Distance traveled: 313 km&lt;br/&gt;UTC Time: 17:06   Elapsed time: 00:36</v>
      </c>
      <c r="H36" s="3" t="s">
        <v>107</v>
      </c>
      <c r="I36" s="3" t="s">
        <v>107</v>
      </c>
      <c r="J36" s="3" t="s">
        <v>174</v>
      </c>
      <c r="K36" s="3">
        <v>522</v>
      </c>
      <c r="L36" s="3" t="s">
        <v>188</v>
      </c>
      <c r="M36" s="3" t="s">
        <v>110</v>
      </c>
      <c r="N36" s="3">
        <v>0.5</v>
      </c>
      <c r="O36" s="3" t="b">
        <v>1</v>
      </c>
      <c r="P36" s="3" t="b">
        <v>1</v>
      </c>
      <c r="Q36" s="3"/>
    </row>
    <row r="37" spans="1:17" x14ac:dyDescent="0.25">
      <c r="A37" s="3">
        <f>Flight1!C37</f>
        <v>5.2936653503539945</v>
      </c>
      <c r="B37" s="3">
        <f>Flight1!D37</f>
        <v>102.80233700889808</v>
      </c>
      <c r="C37" s="2">
        <f>Flight1!A37</f>
        <v>41705.713194444448</v>
      </c>
      <c r="D37" s="3" t="str">
        <f>IF(ISBLANK(Flight1!N37),"",Flight1!N37)</f>
        <v>Last ACARS</v>
      </c>
      <c r="E37" s="10">
        <f>Flight1!J37</f>
        <v>10668</v>
      </c>
      <c r="F37" s="10">
        <f t="shared" si="0"/>
        <v>10668</v>
      </c>
      <c r="G37" s="10" t="str">
        <f>"Flight1&lt;br/&gt;"&amp;D37&amp;"&lt;br/&gt;Altitude: "&amp;INT(E37/0.3048)&amp;" ft "&amp;INT(E37)&amp;" m&lt;br/&gt;Heading: "&amp;Flight1!E37&amp;" deg "&amp;Flight1!F37&amp;"&lt;br/&gt;Speed: "&amp;Flight1!H37&amp;" km/hr&lt;br/&gt;Distance traveled: "&amp;ROUND(Flight1!M37,0)&amp;" km&lt;br/&gt;UTC Time: "&amp;TEXT(Flight1!A37,"hh:mm")&amp;"   Elapsed time: "&amp;TEXT(Flight1!A37-Flight1!$A$3,"hh:mm")</f>
        <v>Flight1&lt;br/&gt;Last ACARS&lt;br/&gt;Altitude: 35000 ft 10668 m&lt;br/&gt;Heading: 25 deg NE&lt;br/&gt;Speed: 860 km/hr&lt;br/&gt;Distance traveled: 328 km&lt;br/&gt;UTC Time: 17:07   Elapsed time: 00:37</v>
      </c>
      <c r="H37" s="3" t="s">
        <v>107</v>
      </c>
      <c r="I37" s="3" t="s">
        <v>107</v>
      </c>
      <c r="J37" s="3" t="s">
        <v>174</v>
      </c>
      <c r="K37" s="3">
        <v>522</v>
      </c>
      <c r="L37" s="3" t="s">
        <v>188</v>
      </c>
      <c r="M37" s="3" t="s">
        <v>110</v>
      </c>
      <c r="N37" s="3">
        <v>0.5</v>
      </c>
      <c r="O37" s="3" t="b">
        <v>1</v>
      </c>
      <c r="P37" s="3" t="b">
        <v>1</v>
      </c>
      <c r="Q37" s="3"/>
    </row>
    <row r="38" spans="1:17" x14ac:dyDescent="0.25">
      <c r="A38" s="3">
        <f>Flight1!C38</f>
        <v>5.4104885114084196</v>
      </c>
      <c r="B38" s="3">
        <f>Flight1!D38</f>
        <v>102.85705742801107</v>
      </c>
      <c r="C38" s="2">
        <f>Flight1!A38</f>
        <v>41705.713888888895</v>
      </c>
      <c r="D38" s="3" t="str">
        <f>IF(ISBLANK(Flight1!N38),"",Flight1!N38)</f>
        <v/>
      </c>
      <c r="E38" s="10">
        <f>Flight1!J38</f>
        <v>10668</v>
      </c>
      <c r="F38" s="10">
        <f t="shared" si="0"/>
        <v>10668</v>
      </c>
      <c r="G38" s="10" t="str">
        <f>"Flight1&lt;br/&gt;"&amp;D38&amp;"&lt;br/&gt;Altitude: "&amp;INT(E38/0.3048)&amp;" ft "&amp;INT(E38)&amp;" m&lt;br/&gt;Heading: "&amp;Flight1!E38&amp;" deg "&amp;Flight1!F38&amp;"&lt;br/&gt;Speed: "&amp;Flight1!H38&amp;" km/hr&lt;br/&gt;Distance traveled: "&amp;ROUND(Flight1!M38,0)&amp;" km&lt;br/&gt;UTC Time: "&amp;TEXT(Flight1!A38,"hh:mm")&amp;"   Elapsed time: "&amp;TEXT(Flight1!A38-Flight1!$A$3,"hh:mm")</f>
        <v>Flight1&lt;br/&gt;&lt;br/&gt;Altitude: 35000 ft 10668 m&lt;br/&gt;Heading: 25 deg NE&lt;br/&gt;Speed: 860 km/hr&lt;br/&gt;Distance traveled: 342 km&lt;br/&gt;UTC Time: 17:08   Elapsed time: 00:38</v>
      </c>
      <c r="H38" s="3" t="s">
        <v>107</v>
      </c>
      <c r="I38" s="3" t="s">
        <v>107</v>
      </c>
      <c r="J38" s="3" t="s">
        <v>174</v>
      </c>
      <c r="K38" s="3">
        <v>522</v>
      </c>
      <c r="L38" s="3" t="s">
        <v>188</v>
      </c>
      <c r="M38" s="3" t="s">
        <v>110</v>
      </c>
      <c r="N38" s="3">
        <v>0.5</v>
      </c>
      <c r="O38" s="3" t="b">
        <v>1</v>
      </c>
      <c r="P38" s="3" t="b">
        <v>1</v>
      </c>
      <c r="Q38" s="3"/>
    </row>
    <row r="39" spans="1:17" x14ac:dyDescent="0.25">
      <c r="A39" s="3">
        <f>Flight1!C39</f>
        <v>5.5273116179499446</v>
      </c>
      <c r="B39" s="3">
        <f>Flight1!D39</f>
        <v>102.91178852965058</v>
      </c>
      <c r="C39" s="2">
        <f>Flight1!A39</f>
        <v>41705.714583333334</v>
      </c>
      <c r="D39" s="3" t="str">
        <f>IF(ISBLANK(Flight1!N39),"",Flight1!N39)</f>
        <v/>
      </c>
      <c r="E39" s="10">
        <f>Flight1!J39</f>
        <v>10668</v>
      </c>
      <c r="F39" s="10">
        <f t="shared" si="0"/>
        <v>10668</v>
      </c>
      <c r="G39" s="10" t="str">
        <f>"Flight1&lt;br/&gt;"&amp;D39&amp;"&lt;br/&gt;Altitude: "&amp;INT(E39/0.3048)&amp;" ft "&amp;INT(E39)&amp;" m&lt;br/&gt;Heading: "&amp;Flight1!E39&amp;" deg "&amp;Flight1!F39&amp;"&lt;br/&gt;Speed: "&amp;Flight1!H39&amp;" km/hr&lt;br/&gt;Distance traveled: "&amp;ROUND(Flight1!M39,0)&amp;" km&lt;br/&gt;UTC Time: "&amp;TEXT(Flight1!A39,"hh:mm")&amp;"   Elapsed time: "&amp;TEXT(Flight1!A39-Flight1!$A$3,"hh:mm")</f>
        <v>Flight1&lt;br/&gt;&lt;br/&gt;Altitude: 35000 ft 10668 m&lt;br/&gt;Heading: 25 deg NE&lt;br/&gt;Speed: 860 km/hr&lt;br/&gt;Distance traveled: 356 km&lt;br/&gt;UTC Time: 17:09   Elapsed time: 00:39</v>
      </c>
      <c r="H39" s="3" t="s">
        <v>107</v>
      </c>
      <c r="I39" s="3" t="s">
        <v>107</v>
      </c>
      <c r="J39" s="3" t="s">
        <v>174</v>
      </c>
      <c r="K39" s="3">
        <v>522</v>
      </c>
      <c r="L39" s="3" t="s">
        <v>188</v>
      </c>
      <c r="M39" s="3" t="s">
        <v>110</v>
      </c>
      <c r="N39" s="3">
        <v>0.5</v>
      </c>
      <c r="O39" s="3" t="b">
        <v>1</v>
      </c>
      <c r="P39" s="3" t="b">
        <v>1</v>
      </c>
      <c r="Q39" s="3"/>
    </row>
    <row r="40" spans="1:17" x14ac:dyDescent="0.25">
      <c r="A40" s="3">
        <f>Flight1!C40</f>
        <v>5.6441346724055093</v>
      </c>
      <c r="B40" s="3">
        <f>Flight1!D40</f>
        <v>102.96653054675458</v>
      </c>
      <c r="C40" s="2">
        <f>Flight1!A40</f>
        <v>41705.715277777781</v>
      </c>
      <c r="D40" s="3" t="str">
        <f>IF(ISBLANK(Flight1!N40),"",Flight1!N40)</f>
        <v/>
      </c>
      <c r="E40" s="10">
        <f>Flight1!J40</f>
        <v>10668</v>
      </c>
      <c r="F40" s="10">
        <f t="shared" si="0"/>
        <v>10668</v>
      </c>
      <c r="G40" s="10" t="str">
        <f>"Flight1&lt;br/&gt;"&amp;D40&amp;"&lt;br/&gt;Altitude: "&amp;INT(E40/0.3048)&amp;" ft "&amp;INT(E40)&amp;" m&lt;br/&gt;Heading: "&amp;Flight1!E40&amp;" deg "&amp;Flight1!F40&amp;"&lt;br/&gt;Speed: "&amp;Flight1!H40&amp;" km/hr&lt;br/&gt;Distance traveled: "&amp;ROUND(Flight1!M40,0)&amp;" km&lt;br/&gt;UTC Time: "&amp;TEXT(Flight1!A40,"hh:mm")&amp;"   Elapsed time: "&amp;TEXT(Flight1!A40-Flight1!$A$3,"hh:mm")</f>
        <v>Flight1&lt;br/&gt;&lt;br/&gt;Altitude: 35000 ft 10668 m&lt;br/&gt;Heading: 25 deg NE&lt;br/&gt;Speed: 860 km/hr&lt;br/&gt;Distance traveled: 371 km&lt;br/&gt;UTC Time: 17:10   Elapsed time: 00:40</v>
      </c>
      <c r="H40" s="3" t="s">
        <v>107</v>
      </c>
      <c r="I40" s="3" t="s">
        <v>107</v>
      </c>
      <c r="J40" s="3" t="s">
        <v>174</v>
      </c>
      <c r="K40" s="3">
        <v>522</v>
      </c>
      <c r="L40" s="3" t="s">
        <v>188</v>
      </c>
      <c r="M40" s="3" t="s">
        <v>110</v>
      </c>
      <c r="N40" s="3">
        <v>0.5</v>
      </c>
      <c r="O40" s="3" t="b">
        <v>1</v>
      </c>
      <c r="P40" s="3" t="b">
        <v>1</v>
      </c>
      <c r="Q40" s="3"/>
    </row>
    <row r="41" spans="1:17" x14ac:dyDescent="0.25">
      <c r="A41" s="3">
        <f>Flight1!C41</f>
        <v>5.760957673529675</v>
      </c>
      <c r="B41" s="3">
        <f>Flight1!D41</f>
        <v>103.02128371076981</v>
      </c>
      <c r="C41" s="2">
        <f>Flight1!A41</f>
        <v>41705.715972222228</v>
      </c>
      <c r="D41" s="3" t="str">
        <f>IF(ISBLANK(Flight1!N41),"",Flight1!N41)</f>
        <v>Plane is reported to ascend to 44000'</v>
      </c>
      <c r="E41" s="10">
        <f>Flight1!J41</f>
        <v>11001.333334419876</v>
      </c>
      <c r="F41" s="10">
        <f t="shared" si="0"/>
        <v>11001.333334419876</v>
      </c>
      <c r="G41" s="10" t="str">
        <f>"Flight1&lt;br/&gt;"&amp;D41&amp;"&lt;br/&gt;Altitude: "&amp;INT(E41/0.3048)&amp;" ft "&amp;INT(E41)&amp;" m&lt;br/&gt;Heading: "&amp;Flight1!E41&amp;" deg "&amp;Flight1!F41&amp;"&lt;br/&gt;Speed: "&amp;Flight1!H41&amp;" km/hr&lt;br/&gt;Distance traveled: "&amp;ROUND(Flight1!M41,0)&amp;" km&lt;br/&gt;UTC Time: "&amp;TEXT(Flight1!A41,"hh:mm")&amp;"   Elapsed time: "&amp;TEXT(Flight1!A41-Flight1!$A$3,"hh:mm")</f>
        <v>Flight1&lt;br/&gt;Plane is reported to ascend to 44000'&lt;br/&gt;Altitude: 36093 ft 11001 m&lt;br/&gt;Heading: 25 deg NE&lt;br/&gt;Speed: 860 km/hr&lt;br/&gt;Distance traveled: 385 km&lt;br/&gt;UTC Time: 17:11   Elapsed time: 00:41</v>
      </c>
      <c r="H41" s="3" t="s">
        <v>107</v>
      </c>
      <c r="I41" s="3" t="s">
        <v>107</v>
      </c>
      <c r="J41" s="3" t="s">
        <v>174</v>
      </c>
      <c r="K41" s="3">
        <v>522</v>
      </c>
      <c r="L41" s="3" t="s">
        <v>188</v>
      </c>
      <c r="M41" s="3" t="s">
        <v>110</v>
      </c>
      <c r="N41" s="3">
        <v>0.5</v>
      </c>
      <c r="O41" s="3" t="b">
        <v>1</v>
      </c>
      <c r="P41" s="3" t="b">
        <v>1</v>
      </c>
      <c r="Q41" s="3"/>
    </row>
    <row r="42" spans="1:17" x14ac:dyDescent="0.25">
      <c r="A42" s="3">
        <f>Flight1!C42</f>
        <v>5.8777806200765488</v>
      </c>
      <c r="B42" s="3">
        <f>Flight1!D42</f>
        <v>103.07604825337665</v>
      </c>
      <c r="C42" s="2">
        <f>Flight1!A42</f>
        <v>41705.716666666667</v>
      </c>
      <c r="D42" s="3" t="str">
        <f>IF(ISBLANK(Flight1!N42),"",Flight1!N42)</f>
        <v/>
      </c>
      <c r="E42" s="10">
        <f>Flight1!J42</f>
        <v>11501.333330811001</v>
      </c>
      <c r="F42" s="10">
        <f t="shared" si="0"/>
        <v>11501.333330811001</v>
      </c>
      <c r="G42" s="10" t="str">
        <f>"Flight1&lt;br/&gt;"&amp;D42&amp;"&lt;br/&gt;Altitude: "&amp;INT(E42/0.3048)&amp;" ft "&amp;INT(E42)&amp;" m&lt;br/&gt;Heading: "&amp;Flight1!E42&amp;" deg "&amp;Flight1!F42&amp;"&lt;br/&gt;Speed: "&amp;Flight1!H42&amp;" km/hr&lt;br/&gt;Distance traveled: "&amp;ROUND(Flight1!M42,0)&amp;" km&lt;br/&gt;UTC Time: "&amp;TEXT(Flight1!A42,"hh:mm")&amp;"   Elapsed time: "&amp;TEXT(Flight1!A42-Flight1!$A$3,"hh:mm")</f>
        <v>Flight1&lt;br/&gt;&lt;br/&gt;Altitude: 37734 ft 11501 m&lt;br/&gt;Heading: 25 deg NE&lt;br/&gt;Speed: 860 km/hr&lt;br/&gt;Distance traveled: 399 km&lt;br/&gt;UTC Time: 17:12   Elapsed time: 00:42</v>
      </c>
      <c r="H42" s="3" t="s">
        <v>107</v>
      </c>
      <c r="I42" s="3" t="s">
        <v>107</v>
      </c>
      <c r="J42" s="3" t="s">
        <v>174</v>
      </c>
      <c r="K42" s="3">
        <v>522</v>
      </c>
      <c r="L42" s="3" t="s">
        <v>188</v>
      </c>
      <c r="M42" s="3" t="s">
        <v>110</v>
      </c>
      <c r="N42" s="3">
        <v>0.5</v>
      </c>
      <c r="O42" s="3" t="b">
        <v>1</v>
      </c>
      <c r="P42" s="3" t="b">
        <v>1</v>
      </c>
      <c r="Q42" s="3"/>
    </row>
    <row r="43" spans="1:17" x14ac:dyDescent="0.25">
      <c r="A43" s="3">
        <f>Flight1!C43</f>
        <v>5.9946035144716943</v>
      </c>
      <c r="B43" s="3">
        <f>Flight1!D43</f>
        <v>103.13082440821633</v>
      </c>
      <c r="C43" s="2">
        <f>Flight1!A43</f>
        <v>41705.717361111114</v>
      </c>
      <c r="D43" s="3" t="str">
        <f>IF(ISBLANK(Flight1!N43),"",Flight1!N43)</f>
        <v/>
      </c>
      <c r="E43" s="10">
        <f>Flight1!J43</f>
        <v>12001.333332440816</v>
      </c>
      <c r="F43" s="10">
        <f t="shared" si="0"/>
        <v>12001.333332440816</v>
      </c>
      <c r="G43" s="10" t="str">
        <f>"Flight1&lt;br/&gt;"&amp;D43&amp;"&lt;br/&gt;Altitude: "&amp;INT(E43/0.3048)&amp;" ft "&amp;INT(E43)&amp;" m&lt;br/&gt;Heading: "&amp;Flight1!E43&amp;" deg "&amp;Flight1!F43&amp;"&lt;br/&gt;Speed: "&amp;Flight1!H43&amp;" km/hr&lt;br/&gt;Distance traveled: "&amp;ROUND(Flight1!M43,0)&amp;" km&lt;br/&gt;UTC Time: "&amp;TEXT(Flight1!A43,"hh:mm")&amp;"   Elapsed time: "&amp;TEXT(Flight1!A43-Flight1!$A$3,"hh:mm")</f>
        <v>Flight1&lt;br/&gt;&lt;br/&gt;Altitude: 39374 ft 12001 m&lt;br/&gt;Heading: 25 deg NE&lt;br/&gt;Speed: 860 km/hr&lt;br/&gt;Distance traveled: 414 km&lt;br/&gt;UTC Time: 17:13   Elapsed time: 00:43</v>
      </c>
      <c r="H43" s="3" t="s">
        <v>107</v>
      </c>
      <c r="I43" s="3" t="s">
        <v>107</v>
      </c>
      <c r="J43" s="3" t="s">
        <v>174</v>
      </c>
      <c r="K43" s="3">
        <v>522</v>
      </c>
      <c r="L43" s="3" t="s">
        <v>188</v>
      </c>
      <c r="M43" s="3" t="s">
        <v>110</v>
      </c>
      <c r="N43" s="3">
        <v>0.5</v>
      </c>
      <c r="O43" s="3" t="b">
        <v>1</v>
      </c>
      <c r="P43" s="3" t="b">
        <v>1</v>
      </c>
      <c r="Q43" s="3"/>
    </row>
    <row r="44" spans="1:17" x14ac:dyDescent="0.25">
      <c r="A44" s="3">
        <f>Flight1!C44</f>
        <v>6.1114263554683035</v>
      </c>
      <c r="B44" s="3">
        <f>Flight1!D44</f>
        <v>103.18561240745269</v>
      </c>
      <c r="C44" s="2">
        <f>Flight1!A44</f>
        <v>41705.718055555561</v>
      </c>
      <c r="D44" s="3" t="str">
        <f>IF(ISBLANK(Flight1!N44),"",Flight1!N44)</f>
        <v/>
      </c>
      <c r="E44" s="10">
        <f>Flight1!J44</f>
        <v>12501.33333407063</v>
      </c>
      <c r="F44" s="10">
        <f t="shared" si="0"/>
        <v>12501.33333407063</v>
      </c>
      <c r="G44" s="10" t="str">
        <f>"Flight1&lt;br/&gt;"&amp;D44&amp;"&lt;br/&gt;Altitude: "&amp;INT(E44/0.3048)&amp;" ft "&amp;INT(E44)&amp;" m&lt;br/&gt;Heading: "&amp;Flight1!E44&amp;" deg "&amp;Flight1!F44&amp;"&lt;br/&gt;Speed: "&amp;Flight1!H44&amp;" km/hr&lt;br/&gt;Distance traveled: "&amp;ROUND(Flight1!M44,0)&amp;" km&lt;br/&gt;UTC Time: "&amp;TEXT(Flight1!A44,"hh:mm")&amp;"   Elapsed time: "&amp;TEXT(Flight1!A44-Flight1!$A$3,"hh:mm")</f>
        <v>Flight1&lt;br/&gt;&lt;br/&gt;Altitude: 41014 ft 12501 m&lt;br/&gt;Heading: 25 deg NE&lt;br/&gt;Speed: 860 km/hr&lt;br/&gt;Distance traveled: 428 km&lt;br/&gt;UTC Time: 17:14   Elapsed time: 00:44</v>
      </c>
      <c r="H44" s="3" t="s">
        <v>107</v>
      </c>
      <c r="I44" s="3" t="s">
        <v>107</v>
      </c>
      <c r="J44" s="3" t="s">
        <v>174</v>
      </c>
      <c r="K44" s="3">
        <v>522</v>
      </c>
      <c r="L44" s="3" t="s">
        <v>188</v>
      </c>
      <c r="M44" s="3" t="s">
        <v>110</v>
      </c>
      <c r="N44" s="3">
        <v>0.5</v>
      </c>
      <c r="O44" s="3" t="b">
        <v>1</v>
      </c>
      <c r="P44" s="3" t="b">
        <v>1</v>
      </c>
      <c r="Q44" s="3"/>
    </row>
    <row r="45" spans="1:17" x14ac:dyDescent="0.25">
      <c r="A45" s="3">
        <f>Flight1!C45</f>
        <v>6.2282491418191146</v>
      </c>
      <c r="B45" s="3">
        <f>Flight1!D45</f>
        <v>103.24041248349833</v>
      </c>
      <c r="C45" s="2">
        <f>Flight1!A45</f>
        <v>41705.71875</v>
      </c>
      <c r="D45" s="3" t="str">
        <f>IF(ISBLANK(Flight1!N45),"",Flight1!N45)</f>
        <v/>
      </c>
      <c r="E45" s="10">
        <f>Flight1!J45</f>
        <v>13001.333330461755</v>
      </c>
      <c r="F45" s="10">
        <f t="shared" si="0"/>
        <v>13001.333330461755</v>
      </c>
      <c r="G45" s="10" t="str">
        <f>"Flight1&lt;br/&gt;"&amp;D45&amp;"&lt;br/&gt;Altitude: "&amp;INT(E45/0.3048)&amp;" ft "&amp;INT(E45)&amp;" m&lt;br/&gt;Heading: "&amp;Flight1!E45&amp;" deg "&amp;Flight1!F45&amp;"&lt;br/&gt;Speed: "&amp;Flight1!H45&amp;" km/hr&lt;br/&gt;Distance traveled: "&amp;ROUND(Flight1!M45,0)&amp;" km&lt;br/&gt;UTC Time: "&amp;TEXT(Flight1!A45,"hh:mm")&amp;"   Elapsed time: "&amp;TEXT(Flight1!A45-Flight1!$A$3,"hh:mm")</f>
        <v>Flight1&lt;br/&gt;&lt;br/&gt;Altitude: 42655 ft 13001 m&lt;br/&gt;Heading: 25 deg NE&lt;br/&gt;Speed: 860 km/hr&lt;br/&gt;Distance traveled: 442 km&lt;br/&gt;UTC Time: 17:15   Elapsed time: 00:45</v>
      </c>
      <c r="H45" s="3" t="s">
        <v>107</v>
      </c>
      <c r="I45" s="3" t="s">
        <v>107</v>
      </c>
      <c r="J45" s="3" t="s">
        <v>174</v>
      </c>
      <c r="K45" s="3">
        <v>522</v>
      </c>
      <c r="L45" s="3" t="s">
        <v>188</v>
      </c>
      <c r="M45" s="3" t="s">
        <v>110</v>
      </c>
      <c r="N45" s="3">
        <v>0.5</v>
      </c>
      <c r="O45" s="3" t="b">
        <v>1</v>
      </c>
      <c r="P45" s="3" t="b">
        <v>1</v>
      </c>
      <c r="Q45" s="3"/>
    </row>
    <row r="46" spans="1:17" x14ac:dyDescent="0.25">
      <c r="A46" s="3">
        <f>Flight1!C46</f>
        <v>6.3450718759483067</v>
      </c>
      <c r="B46" s="3">
        <f>Flight1!D46</f>
        <v>103.29522487074279</v>
      </c>
      <c r="C46" s="2">
        <f>Flight1!A46</f>
        <v>41705.719444444447</v>
      </c>
      <c r="D46" s="3" t="str">
        <f>IF(ISBLANK(Flight1!N46),"",Flight1!N46)</f>
        <v/>
      </c>
      <c r="E46" s="10">
        <f>Flight1!J46</f>
        <v>13334.666664881632</v>
      </c>
      <c r="F46" s="10">
        <f t="shared" si="0"/>
        <v>13334.666664881632</v>
      </c>
      <c r="G46" s="10" t="str">
        <f>"Flight1&lt;br/&gt;"&amp;D46&amp;"&lt;br/&gt;Altitude: "&amp;INT(E46/0.3048)&amp;" ft "&amp;INT(E46)&amp;" m&lt;br/&gt;Heading: "&amp;Flight1!E46&amp;" deg "&amp;Flight1!F46&amp;"&lt;br/&gt;Speed: "&amp;Flight1!H46&amp;" km/hr&lt;br/&gt;Distance traveled: "&amp;ROUND(Flight1!M46,0)&amp;" km&lt;br/&gt;UTC Time: "&amp;TEXT(Flight1!A46,"hh:mm")&amp;"   Elapsed time: "&amp;TEXT(Flight1!A46-Flight1!$A$3,"hh:mm")</f>
        <v>Flight1&lt;br/&gt;&lt;br/&gt;Altitude: 43748 ft 13334 m&lt;br/&gt;Heading: 25 deg NE&lt;br/&gt;Speed: 860 km/hr&lt;br/&gt;Distance traveled: 457 km&lt;br/&gt;UTC Time: 17:16   Elapsed time: 00:46</v>
      </c>
      <c r="H46" s="3" t="s">
        <v>107</v>
      </c>
      <c r="I46" s="3" t="s">
        <v>107</v>
      </c>
      <c r="J46" s="3" t="s">
        <v>174</v>
      </c>
      <c r="K46" s="3">
        <v>522</v>
      </c>
      <c r="L46" s="3" t="s">
        <v>188</v>
      </c>
      <c r="M46" s="3" t="s">
        <v>110</v>
      </c>
      <c r="N46" s="3">
        <v>0.5</v>
      </c>
      <c r="O46" s="3" t="b">
        <v>1</v>
      </c>
      <c r="P46" s="3" t="b">
        <v>1</v>
      </c>
      <c r="Q46" s="3"/>
    </row>
    <row r="47" spans="1:17" x14ac:dyDescent="0.25">
      <c r="A47" s="3">
        <f>Flight1!C47</f>
        <v>6.4618945566076951</v>
      </c>
      <c r="B47" s="3">
        <f>Flight1!D47</f>
        <v>103.35004980211232</v>
      </c>
      <c r="C47" s="2">
        <f>Flight1!A47</f>
        <v>41705.720138888893</v>
      </c>
      <c r="D47" s="3" t="str">
        <f>IF(ISBLANK(Flight1!N47),"",Flight1!N47)</f>
        <v/>
      </c>
      <c r="E47" s="10">
        <f>Flight1!J47</f>
        <v>13334.666664881632</v>
      </c>
      <c r="F47" s="10">
        <f t="shared" si="0"/>
        <v>13334.666664881632</v>
      </c>
      <c r="G47" s="10" t="str">
        <f>"Flight1&lt;br/&gt;"&amp;D47&amp;"&lt;br/&gt;Altitude: "&amp;INT(E47/0.3048)&amp;" ft "&amp;INT(E47)&amp;" m&lt;br/&gt;Heading: "&amp;Flight1!E47&amp;" deg "&amp;Flight1!F47&amp;"&lt;br/&gt;Speed: "&amp;Flight1!H47&amp;" km/hr&lt;br/&gt;Distance traveled: "&amp;ROUND(Flight1!M47,0)&amp;" km&lt;br/&gt;UTC Time: "&amp;TEXT(Flight1!A47,"hh:mm")&amp;"   Elapsed time: "&amp;TEXT(Flight1!A47-Flight1!$A$3,"hh:mm")</f>
        <v>Flight1&lt;br/&gt;&lt;br/&gt;Altitude: 43748 ft 13334 m&lt;br/&gt;Heading: 25 deg NE&lt;br/&gt;Speed: 860 km/hr&lt;br/&gt;Distance traveled: 471 km&lt;br/&gt;UTC Time: 17:17   Elapsed time: 00:47</v>
      </c>
      <c r="H47" s="3" t="s">
        <v>107</v>
      </c>
      <c r="I47" s="3" t="s">
        <v>107</v>
      </c>
      <c r="J47" s="3" t="s">
        <v>174</v>
      </c>
      <c r="K47" s="3">
        <v>522</v>
      </c>
      <c r="L47" s="3" t="s">
        <v>188</v>
      </c>
      <c r="M47" s="3" t="s">
        <v>110</v>
      </c>
      <c r="N47" s="3">
        <v>0.5</v>
      </c>
      <c r="O47" s="3" t="b">
        <v>1</v>
      </c>
      <c r="P47" s="3" t="b">
        <v>1</v>
      </c>
      <c r="Q47" s="3"/>
    </row>
    <row r="48" spans="1:17" x14ac:dyDescent="0.25">
      <c r="A48" s="3">
        <f>Flight1!C48</f>
        <v>6.5787171825486395</v>
      </c>
      <c r="B48" s="3">
        <f>Flight1!D48</f>
        <v>103.40488751079704</v>
      </c>
      <c r="C48" s="2">
        <f>Flight1!A48</f>
        <v>41705.720833333333</v>
      </c>
      <c r="D48" s="3" t="str">
        <f>IF(ISBLANK(Flight1!N48),"",Flight1!N48)</f>
        <v/>
      </c>
      <c r="E48" s="10">
        <f>Flight1!J48</f>
        <v>13334.666664881632</v>
      </c>
      <c r="F48" s="10">
        <f t="shared" si="0"/>
        <v>13334.666664881632</v>
      </c>
      <c r="G48" s="10" t="str">
        <f>"Flight1&lt;br/&gt;"&amp;D48&amp;"&lt;br/&gt;Altitude: "&amp;INT(E48/0.3048)&amp;" ft "&amp;INT(E48)&amp;" m&lt;br/&gt;Heading: "&amp;Flight1!E48&amp;" deg "&amp;Flight1!F48&amp;"&lt;br/&gt;Speed: "&amp;Flight1!H48&amp;" km/hr&lt;br/&gt;Distance traveled: "&amp;ROUND(Flight1!M48,0)&amp;" km&lt;br/&gt;UTC Time: "&amp;TEXT(Flight1!A48,"hh:mm")&amp;"   Elapsed time: "&amp;TEXT(Flight1!A48-Flight1!$A$3,"hh:mm")</f>
        <v>Flight1&lt;br/&gt;&lt;br/&gt;Altitude: 43748 ft 13334 m&lt;br/&gt;Heading: 25 deg NE&lt;br/&gt;Speed: 860 km/hr&lt;br/&gt;Distance traveled: 485 km&lt;br/&gt;UTC Time: 17:18   Elapsed time: 00:48</v>
      </c>
      <c r="H48" s="3" t="s">
        <v>107</v>
      </c>
      <c r="I48" s="3" t="s">
        <v>107</v>
      </c>
      <c r="J48" s="3" t="s">
        <v>174</v>
      </c>
      <c r="K48" s="3">
        <v>522</v>
      </c>
      <c r="L48" s="3" t="s">
        <v>188</v>
      </c>
      <c r="M48" s="3" t="s">
        <v>110</v>
      </c>
      <c r="N48" s="3">
        <v>0.5</v>
      </c>
      <c r="O48" s="3" t="b">
        <v>1</v>
      </c>
      <c r="P48" s="3" t="b">
        <v>1</v>
      </c>
      <c r="Q48" s="3"/>
    </row>
    <row r="49" spans="1:17" x14ac:dyDescent="0.25">
      <c r="A49" s="3">
        <f>Flight1!C49</f>
        <v>6.6955397561939289</v>
      </c>
      <c r="B49" s="3">
        <f>Flight1!D49</f>
        <v>103.45973823198038</v>
      </c>
      <c r="C49" s="2">
        <f>Flight1!A49</f>
        <v>41705.72152777778</v>
      </c>
      <c r="D49" s="3" t="str">
        <f>IF(ISBLANK(Flight1!N49),"",Flight1!N49)</f>
        <v>Last voice contact</v>
      </c>
      <c r="E49" s="10">
        <f>Flight1!J49</f>
        <v>13334.666664881632</v>
      </c>
      <c r="F49" s="10">
        <f t="shared" si="0"/>
        <v>13334.666664881632</v>
      </c>
      <c r="G49" s="10" t="str">
        <f>"Flight1&lt;br/&gt;"&amp;D49&amp;"&lt;br/&gt;Altitude: "&amp;INT(E49/0.3048)&amp;" ft "&amp;INT(E49)&amp;" m&lt;br/&gt;Heading: "&amp;Flight1!E49&amp;" deg "&amp;Flight1!F49&amp;"&lt;br/&gt;Speed: "&amp;Flight1!H49&amp;" km/hr&lt;br/&gt;Distance traveled: "&amp;ROUND(Flight1!M49,0)&amp;" km&lt;br/&gt;UTC Time: "&amp;TEXT(Flight1!A49,"hh:mm")&amp;"   Elapsed time: "&amp;TEXT(Flight1!A49-Flight1!$A$3,"hh:mm")</f>
        <v>Flight1&lt;br/&gt;Last voice contact&lt;br/&gt;Altitude: 43748 ft 13334 m&lt;br/&gt;Heading: 25 deg NE&lt;br/&gt;Speed: 860 km/hr&lt;br/&gt;Distance traveled: 500 km&lt;br/&gt;UTC Time: 17:19   Elapsed time: 00:49</v>
      </c>
      <c r="H49" s="3" t="s">
        <v>107</v>
      </c>
      <c r="I49" s="3" t="s">
        <v>107</v>
      </c>
      <c r="J49" s="3" t="s">
        <v>174</v>
      </c>
      <c r="K49" s="3">
        <v>522</v>
      </c>
      <c r="L49" s="3" t="s">
        <v>188</v>
      </c>
      <c r="M49" s="3" t="s">
        <v>110</v>
      </c>
      <c r="N49" s="3">
        <v>0.5</v>
      </c>
      <c r="O49" s="3" t="b">
        <v>1</v>
      </c>
      <c r="P49" s="3" t="b">
        <v>1</v>
      </c>
      <c r="Q49" s="3"/>
    </row>
    <row r="50" spans="1:17" x14ac:dyDescent="0.25">
      <c r="A50" s="3">
        <f>Flight1!C50</f>
        <v>6.812362276293995</v>
      </c>
      <c r="B50" s="3">
        <f>Flight1!D50</f>
        <v>103.51460219939658</v>
      </c>
      <c r="C50" s="2">
        <f>Flight1!A50</f>
        <v>41705.722222222226</v>
      </c>
      <c r="D50" s="3" t="str">
        <f>IF(ISBLANK(Flight1!N50),"",Flight1!N50)</f>
        <v/>
      </c>
      <c r="E50" s="10">
        <f>Flight1!J50</f>
        <v>13334.666664881632</v>
      </c>
      <c r="F50" s="10">
        <f t="shared" si="0"/>
        <v>13334.666664881632</v>
      </c>
      <c r="G50" s="10" t="str">
        <f>"Flight1&lt;br/&gt;"&amp;D50&amp;"&lt;br/&gt;Altitude: "&amp;INT(E50/0.3048)&amp;" ft "&amp;INT(E50)&amp;" m&lt;br/&gt;Heading: "&amp;Flight1!E50&amp;" deg "&amp;Flight1!F50&amp;"&lt;br/&gt;Speed: "&amp;Flight1!H50&amp;" km/hr&lt;br/&gt;Distance traveled: "&amp;ROUND(Flight1!M50,0)&amp;" km&lt;br/&gt;UTC Time: "&amp;TEXT(Flight1!A50,"hh:mm")&amp;"   Elapsed time: "&amp;TEXT(Flight1!A50-Flight1!$A$3,"hh:mm")</f>
        <v>Flight1&lt;br/&gt;&lt;br/&gt;Altitude: 43748 ft 13334 m&lt;br/&gt;Heading: 25 deg NE&lt;br/&gt;Speed: 860 km/hr&lt;br/&gt;Distance traveled: 514 km&lt;br/&gt;UTC Time: 17:20   Elapsed time: 00:50</v>
      </c>
      <c r="H50" s="3" t="s">
        <v>107</v>
      </c>
      <c r="I50" s="3" t="s">
        <v>107</v>
      </c>
      <c r="J50" s="3" t="s">
        <v>174</v>
      </c>
      <c r="K50" s="3">
        <v>522</v>
      </c>
      <c r="L50" s="3" t="s">
        <v>188</v>
      </c>
      <c r="M50" s="3" t="s">
        <v>110</v>
      </c>
      <c r="N50" s="3">
        <v>0.5</v>
      </c>
      <c r="O50" s="3" t="b">
        <v>1</v>
      </c>
      <c r="P50" s="3" t="b">
        <v>1</v>
      </c>
      <c r="Q50" s="3"/>
    </row>
    <row r="51" spans="1:17" x14ac:dyDescent="0.25">
      <c r="A51" s="3">
        <f>Flight1!C51</f>
        <v>6.9366000000000003</v>
      </c>
      <c r="B51" s="3">
        <f>Flight1!D51</f>
        <v>103.58499999999999</v>
      </c>
      <c r="C51" s="2">
        <f>Flight1!A51</f>
        <v>41705.722916666666</v>
      </c>
      <c r="D51" s="3" t="str">
        <f>IF(ISBLANK(Flight1!N51),"",Flight1!N51)</f>
        <v>IGARI http://en.wikipedia.org/wiki/Malaysia_Airlines_Flight_370</v>
      </c>
      <c r="E51" s="10">
        <f>Flight1!J51</f>
        <v>13334.666664881632</v>
      </c>
      <c r="F51" s="10">
        <f t="shared" si="0"/>
        <v>13334.666664881632</v>
      </c>
      <c r="G51" s="10" t="str">
        <f>"Flight1&lt;br/&gt;"&amp;D51&amp;"&lt;br/&gt;Altitude: "&amp;INT(E51/0.3048)&amp;" ft "&amp;INT(E51)&amp;" m&lt;br/&gt;Heading: "&amp;Flight1!E51&amp;" deg "&amp;Flight1!F51&amp;"&lt;br/&gt;Speed: "&amp;Flight1!H51&amp;" km/hr&lt;br/&gt;Distance traveled: "&amp;ROUND(Flight1!M51,0)&amp;" km&lt;br/&gt;UTC Time: "&amp;TEXT(Flight1!A51,"hh:mm")&amp;"   Elapsed time: "&amp;TEXT(Flight1!A51-Flight1!$A$3,"hh:mm")</f>
        <v>Flight1&lt;br/&gt;IGARI http://en.wikipedia.org/wiki/Malaysia_Airlines_Flight_370&lt;br/&gt;Altitude: 43748 ft 13334 m&lt;br/&gt;Heading: 263 deg W&lt;br/&gt;Speed: 860 km/hr&lt;br/&gt;Distance traveled: 528 km&lt;br/&gt;UTC Time: 17:21   Elapsed time: 00:51</v>
      </c>
      <c r="H51" s="3" t="s">
        <v>107</v>
      </c>
      <c r="I51" s="3" t="s">
        <v>107</v>
      </c>
      <c r="J51" s="3" t="s">
        <v>174</v>
      </c>
      <c r="K51" s="3">
        <v>522</v>
      </c>
      <c r="L51" s="3" t="s">
        <v>188</v>
      </c>
      <c r="M51" s="3" t="s">
        <v>110</v>
      </c>
      <c r="N51" s="3">
        <v>0.5</v>
      </c>
      <c r="O51" s="3" t="b">
        <v>1</v>
      </c>
      <c r="P51" s="3" t="b">
        <v>1</v>
      </c>
      <c r="Q51" s="3"/>
    </row>
    <row r="52" spans="1:17" x14ac:dyDescent="0.25">
      <c r="A52" s="3">
        <f>Flight1!C52</f>
        <v>6.9208733393734843</v>
      </c>
      <c r="B52" s="3">
        <f>Flight1!D52</f>
        <v>103.45611896729481</v>
      </c>
      <c r="C52" s="2">
        <f>Flight1!A52</f>
        <v>41705.723611111112</v>
      </c>
      <c r="D52" s="3" t="str">
        <f>IF(ISBLANK(Flight1!N52),"",Flight1!N52)</f>
        <v/>
      </c>
      <c r="E52" s="10">
        <f>Flight1!J52</f>
        <v>13334.666664881632</v>
      </c>
      <c r="F52" s="10">
        <f t="shared" si="0"/>
        <v>13334.666664881632</v>
      </c>
      <c r="G52" s="10" t="str">
        <f>"Flight1&lt;br/&gt;"&amp;D52&amp;"&lt;br/&gt;Altitude: "&amp;INT(E52/0.3048)&amp;" ft "&amp;INT(E52)&amp;" m&lt;br/&gt;Heading: "&amp;Flight1!E52&amp;" deg "&amp;Flight1!F52&amp;"&lt;br/&gt;Speed: "&amp;Flight1!H52&amp;" km/hr&lt;br/&gt;Distance traveled: "&amp;ROUND(Flight1!M52,0)&amp;" km&lt;br/&gt;UTC Time: "&amp;TEXT(Flight1!A52,"hh:mm")&amp;"   Elapsed time: "&amp;TEXT(Flight1!A52-Flight1!$A$3,"hh:mm")</f>
        <v>Flight1&lt;br/&gt;&lt;br/&gt;Altitude: 43748 ft 13334 m&lt;br/&gt;Heading: 263 deg W&lt;br/&gt;Speed: 860 km/hr&lt;br/&gt;Distance traveled: 543 km&lt;br/&gt;UTC Time: 17:22   Elapsed time: 00:52</v>
      </c>
      <c r="H52" s="3" t="s">
        <v>107</v>
      </c>
      <c r="I52" s="3" t="s">
        <v>107</v>
      </c>
      <c r="J52" s="3" t="s">
        <v>174</v>
      </c>
      <c r="K52" s="3">
        <v>522</v>
      </c>
      <c r="L52" s="3" t="s">
        <v>188</v>
      </c>
      <c r="M52" s="3" t="s">
        <v>110</v>
      </c>
      <c r="N52" s="3">
        <v>0.5</v>
      </c>
      <c r="O52" s="3" t="b">
        <v>1</v>
      </c>
      <c r="P52" s="3" t="b">
        <v>1</v>
      </c>
      <c r="Q52" s="3"/>
    </row>
    <row r="53" spans="1:17" x14ac:dyDescent="0.25">
      <c r="A53" s="3">
        <f>Flight1!C53</f>
        <v>6.9051467185324498</v>
      </c>
      <c r="B53" s="3">
        <f>Flight1!D53</f>
        <v>103.32724222357405</v>
      </c>
      <c r="C53" s="2">
        <f>Flight1!A53</f>
        <v>41705.724305555559</v>
      </c>
      <c r="D53" s="3" t="str">
        <f>IF(ISBLANK(Flight1!N53),"",Flight1!N53)</f>
        <v/>
      </c>
      <c r="E53" s="10">
        <f>Flight1!J53</f>
        <v>13334.666664881632</v>
      </c>
      <c r="F53" s="10">
        <f t="shared" si="0"/>
        <v>13334.666664881632</v>
      </c>
      <c r="G53" s="10" t="str">
        <f>"Flight1&lt;br/&gt;"&amp;D53&amp;"&lt;br/&gt;Altitude: "&amp;INT(E53/0.3048)&amp;" ft "&amp;INT(E53)&amp;" m&lt;br/&gt;Heading: "&amp;Flight1!E53&amp;" deg "&amp;Flight1!F53&amp;"&lt;br/&gt;Speed: "&amp;Flight1!H53&amp;" km/hr&lt;br/&gt;Distance traveled: "&amp;ROUND(Flight1!M53,0)&amp;" km&lt;br/&gt;UTC Time: "&amp;TEXT(Flight1!A53,"hh:mm")&amp;"   Elapsed time: "&amp;TEXT(Flight1!A53-Flight1!$A$3,"hh:mm")</f>
        <v>Flight1&lt;br/&gt;&lt;br/&gt;Altitude: 43748 ft 13334 m&lt;br/&gt;Heading: 263 deg W&lt;br/&gt;Speed: 860 km/hr&lt;br/&gt;Distance traveled: 557 km&lt;br/&gt;UTC Time: 17:23   Elapsed time: 00:53</v>
      </c>
      <c r="H53" s="3" t="s">
        <v>107</v>
      </c>
      <c r="I53" s="3" t="s">
        <v>107</v>
      </c>
      <c r="J53" s="3" t="s">
        <v>174</v>
      </c>
      <c r="K53" s="3">
        <v>522</v>
      </c>
      <c r="L53" s="3" t="s">
        <v>188</v>
      </c>
      <c r="M53" s="3" t="s">
        <v>110</v>
      </c>
      <c r="N53" s="3">
        <v>0.5</v>
      </c>
      <c r="O53" s="3" t="b">
        <v>1</v>
      </c>
      <c r="P53" s="3" t="b">
        <v>1</v>
      </c>
      <c r="Q53" s="3"/>
    </row>
    <row r="54" spans="1:17" x14ac:dyDescent="0.25">
      <c r="A54" s="3">
        <f>Flight1!C54</f>
        <v>6.8894201374741533</v>
      </c>
      <c r="B54" s="3">
        <f>Flight1!D54</f>
        <v>103.19836975883248</v>
      </c>
      <c r="C54" s="2">
        <f>Flight1!A54</f>
        <v>41705.725000000006</v>
      </c>
      <c r="D54" s="3" t="str">
        <f>IF(ISBLANK(Flight1!N54),"",Flight1!N54)</f>
        <v/>
      </c>
      <c r="E54" s="10">
        <f>Flight1!J54</f>
        <v>13334.666664881632</v>
      </c>
      <c r="F54" s="10">
        <f t="shared" si="0"/>
        <v>13334.666664881632</v>
      </c>
      <c r="G54" s="10" t="str">
        <f>"Flight1&lt;br/&gt;"&amp;D54&amp;"&lt;br/&gt;Altitude: "&amp;INT(E54/0.3048)&amp;" ft "&amp;INT(E54)&amp;" m&lt;br/&gt;Heading: "&amp;Flight1!E54&amp;" deg "&amp;Flight1!F54&amp;"&lt;br/&gt;Speed: "&amp;Flight1!H54&amp;" km/hr&lt;br/&gt;Distance traveled: "&amp;ROUND(Flight1!M54,0)&amp;" km&lt;br/&gt;UTC Time: "&amp;TEXT(Flight1!A54,"hh:mm")&amp;"   Elapsed time: "&amp;TEXT(Flight1!A54-Flight1!$A$3,"hh:mm")</f>
        <v>Flight1&lt;br/&gt;&lt;br/&gt;Altitude: 43748 ft 13334 m&lt;br/&gt;Heading: 263 deg W&lt;br/&gt;Speed: 860 km/hr&lt;br/&gt;Distance traveled: 571 km&lt;br/&gt;UTC Time: 17:24   Elapsed time: 00:54</v>
      </c>
      <c r="H54" s="3" t="s">
        <v>107</v>
      </c>
      <c r="I54" s="3" t="s">
        <v>107</v>
      </c>
      <c r="J54" s="3" t="s">
        <v>174</v>
      </c>
      <c r="K54" s="3">
        <v>522</v>
      </c>
      <c r="L54" s="3" t="s">
        <v>188</v>
      </c>
      <c r="M54" s="3" t="s">
        <v>110</v>
      </c>
      <c r="N54" s="3">
        <v>0.5</v>
      </c>
      <c r="O54" s="3" t="b">
        <v>1</v>
      </c>
      <c r="P54" s="3" t="b">
        <v>1</v>
      </c>
      <c r="Q54" s="3"/>
    </row>
    <row r="55" spans="1:17" x14ac:dyDescent="0.25">
      <c r="A55" s="3">
        <f>Flight1!C55</f>
        <v>6.8736935963608072</v>
      </c>
      <c r="B55" s="3">
        <f>Flight1!D55</f>
        <v>103.06950156441678</v>
      </c>
      <c r="C55" s="2">
        <f>Flight1!A55</f>
        <v>41705.725694444445</v>
      </c>
      <c r="D55" s="3" t="str">
        <f>IF(ISBLANK(Flight1!N55),"",Flight1!N55)</f>
        <v/>
      </c>
      <c r="E55" s="10">
        <f>Flight1!J55</f>
        <v>13334.666664881632</v>
      </c>
      <c r="F55" s="10">
        <f t="shared" si="0"/>
        <v>13334.666664881632</v>
      </c>
      <c r="G55" s="10" t="str">
        <f>"Flight1&lt;br/&gt;"&amp;D55&amp;"&lt;br/&gt;Altitude: "&amp;INT(E55/0.3048)&amp;" ft "&amp;INT(E55)&amp;" m&lt;br/&gt;Heading: "&amp;Flight1!E55&amp;" deg "&amp;Flight1!F55&amp;"&lt;br/&gt;Speed: "&amp;Flight1!H55&amp;" km/hr&lt;br/&gt;Distance traveled: "&amp;ROUND(Flight1!M55,0)&amp;" km&lt;br/&gt;UTC Time: "&amp;TEXT(Flight1!A55,"hh:mm")&amp;"   Elapsed time: "&amp;TEXT(Flight1!A55-Flight1!$A$3,"hh:mm")</f>
        <v>Flight1&lt;br/&gt;&lt;br/&gt;Altitude: 43748 ft 13334 m&lt;br/&gt;Heading: 263 deg W&lt;br/&gt;Speed: 860 km/hr&lt;br/&gt;Distance traveled: 586 km&lt;br/&gt;UTC Time: 17:25   Elapsed time: 00:55</v>
      </c>
      <c r="H55" s="3" t="s">
        <v>107</v>
      </c>
      <c r="I55" s="3" t="s">
        <v>107</v>
      </c>
      <c r="J55" s="3" t="s">
        <v>174</v>
      </c>
      <c r="K55" s="3">
        <v>522</v>
      </c>
      <c r="L55" s="3" t="s">
        <v>188</v>
      </c>
      <c r="M55" s="3" t="s">
        <v>110</v>
      </c>
      <c r="N55" s="3">
        <v>0.5</v>
      </c>
      <c r="O55" s="3" t="b">
        <v>1</v>
      </c>
      <c r="P55" s="3" t="b">
        <v>1</v>
      </c>
      <c r="Q55" s="3"/>
    </row>
    <row r="56" spans="1:17" x14ac:dyDescent="0.25">
      <c r="A56" s="3">
        <f>Flight1!C56</f>
        <v>6.8579670948597711</v>
      </c>
      <c r="B56" s="3">
        <f>Flight1!D56</f>
        <v>102.94063762762481</v>
      </c>
      <c r="C56" s="2">
        <f>Flight1!A56</f>
        <v>41705.726388888892</v>
      </c>
      <c r="D56" s="3" t="str">
        <f>IF(ISBLANK(Flight1!N56),"",Flight1!N56)</f>
        <v/>
      </c>
      <c r="E56" s="10">
        <f>Flight1!J56</f>
        <v>13334.666664881632</v>
      </c>
      <c r="F56" s="10">
        <f t="shared" si="0"/>
        <v>13334.666664881632</v>
      </c>
      <c r="G56" s="10" t="str">
        <f>"Flight1&lt;br/&gt;"&amp;D56&amp;"&lt;br/&gt;Altitude: "&amp;INT(E56/0.3048)&amp;" ft "&amp;INT(E56)&amp;" m&lt;br/&gt;Heading: "&amp;Flight1!E56&amp;" deg "&amp;Flight1!F56&amp;"&lt;br/&gt;Speed: "&amp;Flight1!H56&amp;" km/hr&lt;br/&gt;Distance traveled: "&amp;ROUND(Flight1!M56,0)&amp;" km&lt;br/&gt;UTC Time: "&amp;TEXT(Flight1!A56,"hh:mm")&amp;"   Elapsed time: "&amp;TEXT(Flight1!A56-Flight1!$A$3,"hh:mm")</f>
        <v>Flight1&lt;br/&gt;&lt;br/&gt;Altitude: 43748 ft 13334 m&lt;br/&gt;Heading: 263 deg W&lt;br/&gt;Speed: 860 km/hr&lt;br/&gt;Distance traveled: 600 km&lt;br/&gt;UTC Time: 17:26   Elapsed time: 00:56</v>
      </c>
      <c r="H56" s="3" t="s">
        <v>107</v>
      </c>
      <c r="I56" s="3" t="s">
        <v>107</v>
      </c>
      <c r="J56" s="3" t="s">
        <v>174</v>
      </c>
      <c r="K56" s="3">
        <v>522</v>
      </c>
      <c r="L56" s="3" t="s">
        <v>188</v>
      </c>
      <c r="M56" s="3" t="s">
        <v>110</v>
      </c>
      <c r="N56" s="3">
        <v>0.5</v>
      </c>
      <c r="O56" s="3" t="b">
        <v>1</v>
      </c>
      <c r="P56" s="3" t="b">
        <v>1</v>
      </c>
      <c r="Q56" s="3"/>
    </row>
    <row r="57" spans="1:17" x14ac:dyDescent="0.25">
      <c r="A57" s="3">
        <f>Flight1!C57</f>
        <v>6.8422406331332741</v>
      </c>
      <c r="B57" s="3">
        <f>Flight1!D57</f>
        <v>102.81177793980669</v>
      </c>
      <c r="C57" s="2">
        <f>Flight1!A57</f>
        <v>41705.727083333339</v>
      </c>
      <c r="D57" s="3" t="str">
        <f>IF(ISBLANK(Flight1!N57),"",Flight1!N57)</f>
        <v/>
      </c>
      <c r="E57" s="10">
        <f>Flight1!J57</f>
        <v>13334.666664881632</v>
      </c>
      <c r="F57" s="10">
        <f t="shared" si="0"/>
        <v>13334.666664881632</v>
      </c>
      <c r="G57" s="10" t="str">
        <f>"Flight1&lt;br/&gt;"&amp;D57&amp;"&lt;br/&gt;Altitude: "&amp;INT(E57/0.3048)&amp;" ft "&amp;INT(E57)&amp;" m&lt;br/&gt;Heading: "&amp;Flight1!E57&amp;" deg "&amp;Flight1!F57&amp;"&lt;br/&gt;Speed: "&amp;Flight1!H57&amp;" km/hr&lt;br/&gt;Distance traveled: "&amp;ROUND(Flight1!M57,0)&amp;" km&lt;br/&gt;UTC Time: "&amp;TEXT(Flight1!A57,"hh:mm")&amp;"   Elapsed time: "&amp;TEXT(Flight1!A57-Flight1!$A$3,"hh:mm")</f>
        <v>Flight1&lt;br/&gt;&lt;br/&gt;Altitude: 43748 ft 13334 m&lt;br/&gt;Heading: 263 deg W&lt;br/&gt;Speed: 860 km/hr&lt;br/&gt;Distance traveled: 614 km&lt;br/&gt;UTC Time: 17:27   Elapsed time: 00:57</v>
      </c>
      <c r="H57" s="3" t="s">
        <v>107</v>
      </c>
      <c r="I57" s="3" t="s">
        <v>107</v>
      </c>
      <c r="J57" s="3" t="s">
        <v>174</v>
      </c>
      <c r="K57" s="3">
        <v>522</v>
      </c>
      <c r="L57" s="3" t="s">
        <v>188</v>
      </c>
      <c r="M57" s="3" t="s">
        <v>110</v>
      </c>
      <c r="N57" s="3">
        <v>0.5</v>
      </c>
      <c r="O57" s="3" t="b">
        <v>1</v>
      </c>
      <c r="P57" s="3" t="b">
        <v>1</v>
      </c>
      <c r="Q57" s="3"/>
    </row>
    <row r="58" spans="1:17" x14ac:dyDescent="0.25">
      <c r="A58" s="3">
        <f>Flight1!C58</f>
        <v>6.8265142113435449</v>
      </c>
      <c r="B58" s="3">
        <f>Flight1!D58</f>
        <v>102.68292249231409</v>
      </c>
      <c r="C58" s="2">
        <f>Flight1!A58</f>
        <v>41705.727777777778</v>
      </c>
      <c r="D58" s="3" t="str">
        <f>IF(ISBLANK(Flight1!N58),"",Flight1!N58)</f>
        <v/>
      </c>
      <c r="E58" s="10">
        <f>Flight1!J58</f>
        <v>13334.666664881632</v>
      </c>
      <c r="F58" s="10">
        <f t="shared" si="0"/>
        <v>13334.666664881632</v>
      </c>
      <c r="G58" s="10" t="str">
        <f>"Flight1&lt;br/&gt;"&amp;D58&amp;"&lt;br/&gt;Altitude: "&amp;INT(E58/0.3048)&amp;" ft "&amp;INT(E58)&amp;" m&lt;br/&gt;Heading: "&amp;Flight1!E58&amp;" deg "&amp;Flight1!F58&amp;"&lt;br/&gt;Speed: "&amp;Flight1!H58&amp;" km/hr&lt;br/&gt;Distance traveled: "&amp;ROUND(Flight1!M58,0)&amp;" km&lt;br/&gt;UTC Time: "&amp;TEXT(Flight1!A58,"hh:mm")&amp;"   Elapsed time: "&amp;TEXT(Flight1!A58-Flight1!$A$3,"hh:mm")</f>
        <v>Flight1&lt;br/&gt;&lt;br/&gt;Altitude: 43748 ft 13334 m&lt;br/&gt;Heading: 263 deg W&lt;br/&gt;Speed: 860 km/hr&lt;br/&gt;Distance traveled: 629 km&lt;br/&gt;UTC Time: 17:28   Elapsed time: 00:58</v>
      </c>
      <c r="H58" s="3" t="s">
        <v>107</v>
      </c>
      <c r="I58" s="3" t="s">
        <v>107</v>
      </c>
      <c r="J58" s="3" t="s">
        <v>174</v>
      </c>
      <c r="K58" s="3">
        <v>522</v>
      </c>
      <c r="L58" s="3" t="s">
        <v>188</v>
      </c>
      <c r="M58" s="3" t="s">
        <v>110</v>
      </c>
      <c r="N58" s="3">
        <v>0.5</v>
      </c>
      <c r="O58" s="3" t="b">
        <v>1</v>
      </c>
      <c r="P58" s="3" t="b">
        <v>1</v>
      </c>
      <c r="Q58" s="3"/>
    </row>
    <row r="59" spans="1:17" x14ac:dyDescent="0.25">
      <c r="A59" s="3">
        <f>Flight1!C59</f>
        <v>6.8107878291579675</v>
      </c>
      <c r="B59" s="3">
        <f>Flight1!D59</f>
        <v>102.55407127245026</v>
      </c>
      <c r="C59" s="2">
        <f>Flight1!A59</f>
        <v>41705.728472222225</v>
      </c>
      <c r="D59" s="3" t="str">
        <f>IF(ISBLANK(Flight1!N59),"",Flight1!N59)</f>
        <v/>
      </c>
      <c r="E59" s="10">
        <f>Flight1!J59</f>
        <v>13334.666664881632</v>
      </c>
      <c r="F59" s="10">
        <f t="shared" si="0"/>
        <v>13334.666664881632</v>
      </c>
      <c r="G59" s="10" t="str">
        <f>"Flight1&lt;br/&gt;"&amp;D59&amp;"&lt;br/&gt;Altitude: "&amp;INT(E59/0.3048)&amp;" ft "&amp;INT(E59)&amp;" m&lt;br/&gt;Heading: "&amp;Flight1!E59&amp;" deg "&amp;Flight1!F59&amp;"&lt;br/&gt;Speed: "&amp;Flight1!H59&amp;" km/hr&lt;br/&gt;Distance traveled: "&amp;ROUND(Flight1!M59,0)&amp;" km&lt;br/&gt;UTC Time: "&amp;TEXT(Flight1!A59,"hh:mm")&amp;"   Elapsed time: "&amp;TEXT(Flight1!A59-Flight1!$A$3,"hh:mm")</f>
        <v>Flight1&lt;br/&gt;&lt;br/&gt;Altitude: 43748 ft 13334 m&lt;br/&gt;Heading: 263 deg W&lt;br/&gt;Speed: 860 km/hr&lt;br/&gt;Distance traveled: 643 km&lt;br/&gt;UTC Time: 17:29   Elapsed time: 00:59</v>
      </c>
      <c r="H59" s="3" t="s">
        <v>107</v>
      </c>
      <c r="I59" s="3" t="s">
        <v>107</v>
      </c>
      <c r="J59" s="3" t="s">
        <v>174</v>
      </c>
      <c r="K59" s="3">
        <v>522</v>
      </c>
      <c r="L59" s="3" t="s">
        <v>188</v>
      </c>
      <c r="M59" s="3" t="s">
        <v>110</v>
      </c>
      <c r="N59" s="3">
        <v>0.5</v>
      </c>
      <c r="O59" s="3" t="b">
        <v>1</v>
      </c>
      <c r="P59" s="3" t="b">
        <v>1</v>
      </c>
      <c r="Q59" s="3"/>
    </row>
    <row r="60" spans="1:17" x14ac:dyDescent="0.25">
      <c r="A60" s="3">
        <f>Flight1!C60</f>
        <v>6.7950614867387849</v>
      </c>
      <c r="B60" s="3">
        <f>Flight1!D60</f>
        <v>102.42522427157027</v>
      </c>
      <c r="C60" s="2">
        <f>Flight1!A60</f>
        <v>41705.729166666672</v>
      </c>
      <c r="D60" s="3" t="str">
        <f>IF(ISBLANK(Flight1!N60),"",Flight1!N60)</f>
        <v/>
      </c>
      <c r="E60" s="10">
        <f>Flight1!J60</f>
        <v>13334.666664881632</v>
      </c>
      <c r="F60" s="10">
        <f t="shared" si="0"/>
        <v>13334.666664881632</v>
      </c>
      <c r="G60" s="10" t="str">
        <f>"Flight1&lt;br/&gt;"&amp;D60&amp;"&lt;br/&gt;Altitude: "&amp;INT(E60/0.3048)&amp;" ft "&amp;INT(E60)&amp;" m&lt;br/&gt;Heading: "&amp;Flight1!E60&amp;" deg "&amp;Flight1!F60&amp;"&lt;br/&gt;Speed: "&amp;Flight1!H60&amp;" km/hr&lt;br/&gt;Distance traveled: "&amp;ROUND(Flight1!M60,0)&amp;" km&lt;br/&gt;UTC Time: "&amp;TEXT(Flight1!A60,"hh:mm")&amp;"   Elapsed time: "&amp;TEXT(Flight1!A60-Flight1!$A$3,"hh:mm")</f>
        <v>Flight1&lt;br/&gt;&lt;br/&gt;Altitude: 43748 ft 13334 m&lt;br/&gt;Heading: 263 deg W&lt;br/&gt;Speed: 860 km/hr&lt;br/&gt;Distance traveled: 657 km&lt;br/&gt;UTC Time: 17:30   Elapsed time: 01:00</v>
      </c>
      <c r="H60" s="3" t="s">
        <v>107</v>
      </c>
      <c r="I60" s="3" t="s">
        <v>107</v>
      </c>
      <c r="J60" s="3" t="s">
        <v>174</v>
      </c>
      <c r="K60" s="3">
        <v>522</v>
      </c>
      <c r="L60" s="3" t="s">
        <v>188</v>
      </c>
      <c r="M60" s="3" t="s">
        <v>110</v>
      </c>
      <c r="N60" s="3">
        <v>0.5</v>
      </c>
      <c r="O60" s="3" t="b">
        <v>1</v>
      </c>
      <c r="P60" s="3" t="b">
        <v>1</v>
      </c>
      <c r="Q60" s="3"/>
    </row>
    <row r="61" spans="1:17" x14ac:dyDescent="0.25">
      <c r="A61" s="3">
        <f>Flight1!C61</f>
        <v>6.7793351842482448</v>
      </c>
      <c r="B61" s="3">
        <f>Flight1!D61</f>
        <v>102.29638148103076</v>
      </c>
      <c r="C61" s="2">
        <f>Flight1!A61</f>
        <v>41705.729861111111</v>
      </c>
      <c r="D61" s="3" t="str">
        <f>IF(ISBLANK(Flight1!N61),"",Flight1!N61)</f>
        <v/>
      </c>
      <c r="E61" s="10">
        <f>Flight1!J61</f>
        <v>13334.666664881632</v>
      </c>
      <c r="F61" s="10">
        <f t="shared" si="0"/>
        <v>13334.666664881632</v>
      </c>
      <c r="G61" s="10" t="str">
        <f>"Flight1&lt;br/&gt;"&amp;D61&amp;"&lt;br/&gt;Altitude: "&amp;INT(E61/0.3048)&amp;" ft "&amp;INT(E61)&amp;" m&lt;br/&gt;Heading: "&amp;Flight1!E61&amp;" deg "&amp;Flight1!F61&amp;"&lt;br/&gt;Speed: "&amp;Flight1!H61&amp;" km/hr&lt;br/&gt;Distance traveled: "&amp;ROUND(Flight1!M61,0)&amp;" km&lt;br/&gt;UTC Time: "&amp;TEXT(Flight1!A61,"hh:mm")&amp;"   Elapsed time: "&amp;TEXT(Flight1!A61-Flight1!$A$3,"hh:mm")</f>
        <v>Flight1&lt;br/&gt;&lt;br/&gt;Altitude: 43748 ft 13334 m&lt;br/&gt;Heading: 263 deg W&lt;br/&gt;Speed: 860 km/hr&lt;br/&gt;Distance traveled: 672 km&lt;br/&gt;UTC Time: 17:31   Elapsed time: 01:01</v>
      </c>
      <c r="H61" s="3" t="s">
        <v>107</v>
      </c>
      <c r="I61" s="3" t="s">
        <v>107</v>
      </c>
      <c r="J61" s="3" t="s">
        <v>174</v>
      </c>
      <c r="K61" s="3">
        <v>522</v>
      </c>
      <c r="L61" s="3" t="s">
        <v>188</v>
      </c>
      <c r="M61" s="3" t="s">
        <v>110</v>
      </c>
      <c r="N61" s="3">
        <v>0.5</v>
      </c>
      <c r="O61" s="3" t="b">
        <v>1</v>
      </c>
      <c r="P61" s="3" t="b">
        <v>1</v>
      </c>
      <c r="Q61" s="3"/>
    </row>
    <row r="62" spans="1:17" x14ac:dyDescent="0.25">
      <c r="A62" s="3">
        <f>Flight1!C62</f>
        <v>6.7636089213537547</v>
      </c>
      <c r="B62" s="3">
        <f>Flight1!D62</f>
        <v>102.16754288814032</v>
      </c>
      <c r="C62" s="2">
        <f>Flight1!A62</f>
        <v>41705.730555555558</v>
      </c>
      <c r="D62" s="3" t="str">
        <f>IF(ISBLANK(Flight1!N62),"",Flight1!N62)</f>
        <v>Plane is reported to descend to 10000' below operational level</v>
      </c>
      <c r="E62" s="10">
        <f>Flight1!J62</f>
        <v>13001.333330461755</v>
      </c>
      <c r="F62" s="10">
        <f t="shared" si="0"/>
        <v>13001.333330461755</v>
      </c>
      <c r="G62" s="10" t="str">
        <f>"Flight1&lt;br/&gt;"&amp;D62&amp;"&lt;br/&gt;Altitude: "&amp;INT(E62/0.3048)&amp;" ft "&amp;INT(E62)&amp;" m&lt;br/&gt;Heading: "&amp;Flight1!E62&amp;" deg "&amp;Flight1!F62&amp;"&lt;br/&gt;Speed: "&amp;Flight1!H62&amp;" km/hr&lt;br/&gt;Distance traveled: "&amp;ROUND(Flight1!M62,0)&amp;" km&lt;br/&gt;UTC Time: "&amp;TEXT(Flight1!A62,"hh:mm")&amp;"   Elapsed time: "&amp;TEXT(Flight1!A62-Flight1!$A$3,"hh:mm")</f>
        <v>Flight1&lt;br/&gt;Plane is reported to descend to 10000' below operational level&lt;br/&gt;Altitude: 42655 ft 13001 m&lt;br/&gt;Heading: 263 deg W&lt;br/&gt;Speed: 860 km/hr&lt;br/&gt;Distance traveled: 686 km&lt;br/&gt;UTC Time: 17:32   Elapsed time: 01:02</v>
      </c>
      <c r="H62" s="3" t="s">
        <v>107</v>
      </c>
      <c r="I62" s="3" t="s">
        <v>107</v>
      </c>
      <c r="J62" s="3" t="s">
        <v>174</v>
      </c>
      <c r="K62" s="3">
        <v>522</v>
      </c>
      <c r="L62" s="3" t="s">
        <v>188</v>
      </c>
      <c r="M62" s="3" t="s">
        <v>110</v>
      </c>
      <c r="N62" s="3">
        <v>0.5</v>
      </c>
      <c r="O62" s="3" t="b">
        <v>1</v>
      </c>
      <c r="P62" s="3" t="b">
        <v>1</v>
      </c>
      <c r="Q62" s="3"/>
    </row>
    <row r="63" spans="1:17" x14ac:dyDescent="0.25">
      <c r="A63" s="3">
        <f>Flight1!C63</f>
        <v>6.7478826982175732</v>
      </c>
      <c r="B63" s="3">
        <f>Flight1!D63</f>
        <v>102.03870848425898</v>
      </c>
      <c r="C63" s="2">
        <f>Flight1!A63</f>
        <v>41705.731250000004</v>
      </c>
      <c r="D63" s="3" t="str">
        <f>IF(ISBLANK(Flight1!N63),"",Flight1!N63)</f>
        <v/>
      </c>
      <c r="E63" s="10">
        <f>Flight1!J63</f>
        <v>12501.333328831941</v>
      </c>
      <c r="F63" s="10">
        <f t="shared" si="0"/>
        <v>12501.333328831941</v>
      </c>
      <c r="G63" s="10" t="str">
        <f>"Flight1&lt;br/&gt;"&amp;D63&amp;"&lt;br/&gt;Altitude: "&amp;INT(E63/0.3048)&amp;" ft "&amp;INT(E63)&amp;" m&lt;br/&gt;Heading: "&amp;Flight1!E63&amp;" deg "&amp;Flight1!F63&amp;"&lt;br/&gt;Speed: "&amp;Flight1!H63&amp;" km/hr&lt;br/&gt;Distance traveled: "&amp;ROUND(Flight1!M63,0)&amp;" km&lt;br/&gt;UTC Time: "&amp;TEXT(Flight1!A63,"hh:mm")&amp;"   Elapsed time: "&amp;TEXT(Flight1!A63-Flight1!$A$3,"hh:mm")</f>
        <v>Flight1&lt;br/&gt;&lt;br/&gt;Altitude: 41014 ft 12501 m&lt;br/&gt;Heading: 263 deg W&lt;br/&gt;Speed: 860 km/hr&lt;br/&gt;Distance traveled: 700 km&lt;br/&gt;UTC Time: 17:33   Elapsed time: 01:03</v>
      </c>
      <c r="H63" s="3" t="s">
        <v>107</v>
      </c>
      <c r="I63" s="3" t="s">
        <v>107</v>
      </c>
      <c r="J63" s="3" t="s">
        <v>174</v>
      </c>
      <c r="K63" s="3">
        <v>522</v>
      </c>
      <c r="L63" s="3" t="s">
        <v>188</v>
      </c>
      <c r="M63" s="3" t="s">
        <v>110</v>
      </c>
      <c r="N63" s="3">
        <v>0.5</v>
      </c>
      <c r="O63" s="3" t="b">
        <v>1</v>
      </c>
      <c r="P63" s="3" t="b">
        <v>1</v>
      </c>
      <c r="Q63" s="3"/>
    </row>
    <row r="64" spans="1:17" x14ac:dyDescent="0.25">
      <c r="A64" s="3">
        <f>Flight1!C64</f>
        <v>6.7321565150019653</v>
      </c>
      <c r="B64" s="3">
        <f>Flight1!D64</f>
        <v>101.90987826074826</v>
      </c>
      <c r="C64" s="2">
        <f>Flight1!A64</f>
        <v>41705.731944444444</v>
      </c>
      <c r="D64" s="3" t="str">
        <f>IF(ISBLANK(Flight1!N64),"",Flight1!N64)</f>
        <v/>
      </c>
      <c r="E64" s="10">
        <f>Flight1!J64</f>
        <v>11917.999999708962</v>
      </c>
      <c r="F64" s="10">
        <f t="shared" si="0"/>
        <v>11917.999999708962</v>
      </c>
      <c r="G64" s="10" t="str">
        <f>"Flight1&lt;br/&gt;"&amp;D64&amp;"&lt;br/&gt;Altitude: "&amp;INT(E64/0.3048)&amp;" ft "&amp;INT(E64)&amp;" m&lt;br/&gt;Heading: "&amp;Flight1!E64&amp;" deg "&amp;Flight1!F64&amp;"&lt;br/&gt;Speed: "&amp;Flight1!H64&amp;" km/hr&lt;br/&gt;Distance traveled: "&amp;ROUND(Flight1!M64,0)&amp;" km&lt;br/&gt;UTC Time: "&amp;TEXT(Flight1!A64,"hh:mm")&amp;"   Elapsed time: "&amp;TEXT(Flight1!A64-Flight1!$A$3,"hh:mm")</f>
        <v>Flight1&lt;br/&gt;&lt;br/&gt;Altitude: 39101 ft 11917 m&lt;br/&gt;Heading: 263 deg W&lt;br/&gt;Speed: 860 km/hr&lt;br/&gt;Distance traveled: 715 km&lt;br/&gt;UTC Time: 17:34   Elapsed time: 01:04</v>
      </c>
      <c r="H64" s="3" t="s">
        <v>107</v>
      </c>
      <c r="I64" s="3" t="s">
        <v>107</v>
      </c>
      <c r="J64" s="3" t="s">
        <v>174</v>
      </c>
      <c r="K64" s="3">
        <v>522</v>
      </c>
      <c r="L64" s="3" t="s">
        <v>188</v>
      </c>
      <c r="M64" s="3" t="s">
        <v>110</v>
      </c>
      <c r="N64" s="3">
        <v>0.5</v>
      </c>
      <c r="O64" s="3" t="b">
        <v>1</v>
      </c>
      <c r="P64" s="3" t="b">
        <v>1</v>
      </c>
      <c r="Q64" s="3"/>
    </row>
    <row r="65" spans="1:17" x14ac:dyDescent="0.25">
      <c r="A65" s="3">
        <f>Flight1!C65</f>
        <v>6.7164303713743614</v>
      </c>
      <c r="B65" s="3">
        <f>Flight1!D65</f>
        <v>101.78105220492208</v>
      </c>
      <c r="C65" s="2">
        <f>Flight1!A65</f>
        <v>41705.732638888891</v>
      </c>
      <c r="D65" s="3" t="str">
        <f>IF(ISBLANK(Flight1!N65),"",Flight1!N65)</f>
        <v/>
      </c>
      <c r="E65" s="10">
        <f>Flight1!J65</f>
        <v>11251.333330869209</v>
      </c>
      <c r="F65" s="10">
        <f t="shared" si="0"/>
        <v>11251.333330869209</v>
      </c>
      <c r="G65" s="10" t="str">
        <f>"Flight1&lt;br/&gt;"&amp;D65&amp;"&lt;br/&gt;Altitude: "&amp;INT(E65/0.3048)&amp;" ft "&amp;INT(E65)&amp;" m&lt;br/&gt;Heading: "&amp;Flight1!E65&amp;" deg "&amp;Flight1!F65&amp;"&lt;br/&gt;Speed: "&amp;Flight1!H65&amp;" km/hr&lt;br/&gt;Distance traveled: "&amp;ROUND(Flight1!M65,0)&amp;" km&lt;br/&gt;UTC Time: "&amp;TEXT(Flight1!A65,"hh:mm")&amp;"   Elapsed time: "&amp;TEXT(Flight1!A65-Flight1!$A$3,"hh:mm")</f>
        <v>Flight1&lt;br/&gt;&lt;br/&gt;Altitude: 36913 ft 11251 m&lt;br/&gt;Heading: 263 deg W&lt;br/&gt;Speed: 860 km/hr&lt;br/&gt;Distance traveled: 729 km&lt;br/&gt;UTC Time: 17:35   Elapsed time: 01:05</v>
      </c>
      <c r="H65" s="3" t="s">
        <v>107</v>
      </c>
      <c r="I65" s="3" t="s">
        <v>107</v>
      </c>
      <c r="J65" s="3" t="s">
        <v>174</v>
      </c>
      <c r="K65" s="3">
        <v>522</v>
      </c>
      <c r="L65" s="3" t="s">
        <v>188</v>
      </c>
      <c r="M65" s="3" t="s">
        <v>110</v>
      </c>
      <c r="N65" s="3">
        <v>0.5</v>
      </c>
      <c r="O65" s="3" t="b">
        <v>1</v>
      </c>
      <c r="P65" s="3" t="b">
        <v>1</v>
      </c>
      <c r="Q65" s="3"/>
    </row>
    <row r="66" spans="1:17" x14ac:dyDescent="0.25">
      <c r="A66" s="3">
        <f>Flight1!C66</f>
        <v>6.7007042674970352</v>
      </c>
      <c r="B66" s="3">
        <f>Flight1!D66</f>
        <v>101.65223030814535</v>
      </c>
      <c r="C66" s="2">
        <f>Flight1!A66</f>
        <v>41705.733333333337</v>
      </c>
      <c r="D66" s="3" t="str">
        <f>IF(ISBLANK(Flight1!N66),"",Flight1!N66)</f>
        <v/>
      </c>
      <c r="E66" s="10">
        <f>Flight1!J66</f>
        <v>10584.666662029456</v>
      </c>
      <c r="F66" s="10">
        <f t="shared" si="0"/>
        <v>10584.666662029456</v>
      </c>
      <c r="G66" s="10" t="str">
        <f>"Flight1&lt;br/&gt;"&amp;D66&amp;"&lt;br/&gt;Altitude: "&amp;INT(E66/0.3048)&amp;" ft "&amp;INT(E66)&amp;" m&lt;br/&gt;Heading: "&amp;Flight1!E66&amp;" deg "&amp;Flight1!F66&amp;"&lt;br/&gt;Speed: "&amp;Flight1!H66&amp;" km/hr&lt;br/&gt;Distance traveled: "&amp;ROUND(Flight1!M66,0)&amp;" km&lt;br/&gt;UTC Time: "&amp;TEXT(Flight1!A66,"hh:mm")&amp;"   Elapsed time: "&amp;TEXT(Flight1!A66-Flight1!$A$3,"hh:mm")</f>
        <v>Flight1&lt;br/&gt;&lt;br/&gt;Altitude: 34726 ft 10584 m&lt;br/&gt;Heading: 263 deg W&lt;br/&gt;Speed: 860 km/hr&lt;br/&gt;Distance traveled: 743 km&lt;br/&gt;UTC Time: 17:36   Elapsed time: 01:06</v>
      </c>
      <c r="H66" s="3" t="s">
        <v>107</v>
      </c>
      <c r="I66" s="3" t="s">
        <v>107</v>
      </c>
      <c r="J66" s="3" t="s">
        <v>174</v>
      </c>
      <c r="K66" s="3">
        <v>522</v>
      </c>
      <c r="L66" s="3" t="s">
        <v>188</v>
      </c>
      <c r="M66" s="3" t="s">
        <v>110</v>
      </c>
      <c r="N66" s="3">
        <v>0.5</v>
      </c>
      <c r="O66" s="3" t="b">
        <v>1</v>
      </c>
      <c r="P66" s="3" t="b">
        <v>1</v>
      </c>
      <c r="Q66" s="3"/>
    </row>
    <row r="67" spans="1:17" x14ac:dyDescent="0.25">
      <c r="A67" s="3">
        <f>Flight1!C67</f>
        <v>6.6849782035322693</v>
      </c>
      <c r="B67" s="3">
        <f>Flight1!D67</f>
        <v>101.52341256178451</v>
      </c>
      <c r="C67" s="2">
        <f>Flight1!A67</f>
        <v>41705.734027777777</v>
      </c>
      <c r="D67" s="3" t="str">
        <f>IF(ISBLANK(Flight1!N67),"",Flight1!N67)</f>
        <v/>
      </c>
      <c r="E67" s="10">
        <f>Flight1!J67</f>
        <v>9918.000000174623</v>
      </c>
      <c r="F67" s="10">
        <f t="shared" si="0"/>
        <v>9918.000000174623</v>
      </c>
      <c r="G67" s="10" t="str">
        <f>"Flight1&lt;br/&gt;"&amp;D67&amp;"&lt;br/&gt;Altitude: "&amp;INT(E67/0.3048)&amp;" ft "&amp;INT(E67)&amp;" m&lt;br/&gt;Heading: "&amp;Flight1!E67&amp;" deg "&amp;Flight1!F67&amp;"&lt;br/&gt;Speed: "&amp;Flight1!H67&amp;" km/hr&lt;br/&gt;Distance traveled: "&amp;ROUND(Flight1!M67,0)&amp;" km&lt;br/&gt;UTC Time: "&amp;TEXT(Flight1!A67,"hh:mm")&amp;"   Elapsed time: "&amp;TEXT(Flight1!A67-Flight1!$A$3,"hh:mm")</f>
        <v>Flight1&lt;br/&gt;&lt;br/&gt;Altitude: 32539 ft 9918 m&lt;br/&gt;Heading: 263 deg W&lt;br/&gt;Speed: 860 km/hr&lt;br/&gt;Distance traveled: 758 km&lt;br/&gt;UTC Time: 17:37   Elapsed time: 01:07</v>
      </c>
      <c r="H67" s="3" t="s">
        <v>107</v>
      </c>
      <c r="I67" s="3" t="s">
        <v>107</v>
      </c>
      <c r="J67" s="3" t="s">
        <v>174</v>
      </c>
      <c r="K67" s="3">
        <v>522</v>
      </c>
      <c r="L67" s="3" t="s">
        <v>188</v>
      </c>
      <c r="M67" s="3" t="s">
        <v>110</v>
      </c>
      <c r="N67" s="3">
        <v>0.5</v>
      </c>
      <c r="O67" s="3" t="b">
        <v>1</v>
      </c>
      <c r="P67" s="3" t="b">
        <v>1</v>
      </c>
      <c r="Q67" s="3"/>
    </row>
    <row r="68" spans="1:17" x14ac:dyDescent="0.25">
      <c r="A68" s="3">
        <f>Flight1!C68</f>
        <v>6.6692521791475174</v>
      </c>
      <c r="B68" s="3">
        <f>Flight1!D68</f>
        <v>101.39459895315872</v>
      </c>
      <c r="C68" s="2">
        <f>Flight1!A68</f>
        <v>41705.734722222223</v>
      </c>
      <c r="D68" s="3" t="str">
        <f>IF(ISBLANK(Flight1!N68),"",Flight1!N68)</f>
        <v/>
      </c>
      <c r="E68" s="10">
        <f>Flight1!J68</f>
        <v>9251.3333313348703</v>
      </c>
      <c r="F68" s="10">
        <f t="shared" si="0"/>
        <v>9251.3333313348703</v>
      </c>
      <c r="G68" s="10" t="str">
        <f>"Flight1&lt;br/&gt;"&amp;D68&amp;"&lt;br/&gt;Altitude: "&amp;INT(E68/0.3048)&amp;" ft "&amp;INT(E68)&amp;" m&lt;br/&gt;Heading: "&amp;Flight1!E68&amp;" deg "&amp;Flight1!F68&amp;"&lt;br/&gt;Speed: "&amp;Flight1!H68&amp;" km/hr&lt;br/&gt;Distance traveled: "&amp;ROUND(Flight1!M68,0)&amp;" km&lt;br/&gt;UTC Time: "&amp;TEXT(Flight1!A68,"hh:mm")&amp;"   Elapsed time: "&amp;TEXT(Flight1!A68-Flight1!$A$3,"hh:mm")</f>
        <v>Flight1&lt;br/&gt;&lt;br/&gt;Altitude: 30352 ft 9251 m&lt;br/&gt;Heading: 263 deg W&lt;br/&gt;Speed: 860 km/hr&lt;br/&gt;Distance traveled: 772 km&lt;br/&gt;UTC Time: 17:38   Elapsed time: 01:08</v>
      </c>
      <c r="H68" s="3" t="s">
        <v>107</v>
      </c>
      <c r="I68" s="3" t="s">
        <v>107</v>
      </c>
      <c r="J68" s="3" t="s">
        <v>174</v>
      </c>
      <c r="K68" s="3">
        <v>522</v>
      </c>
      <c r="L68" s="3" t="s">
        <v>188</v>
      </c>
      <c r="M68" s="3" t="s">
        <v>110</v>
      </c>
      <c r="N68" s="3">
        <v>0.5</v>
      </c>
      <c r="O68" s="3" t="b">
        <v>1</v>
      </c>
      <c r="P68" s="3" t="b">
        <v>1</v>
      </c>
      <c r="Q68" s="3"/>
    </row>
    <row r="69" spans="1:17" x14ac:dyDescent="0.25">
      <c r="A69" s="3">
        <f>Flight1!C69</f>
        <v>6.653526194505071</v>
      </c>
      <c r="B69" s="3">
        <f>Flight1!D69</f>
        <v>101.26578947363777</v>
      </c>
      <c r="C69" s="2">
        <f>Flight1!A69</f>
        <v>41705.73541666667</v>
      </c>
      <c r="D69" s="3" t="str">
        <f>IF(ISBLANK(Flight1!N69),"",Flight1!N69)</f>
        <v/>
      </c>
      <c r="E69" s="10">
        <f>Flight1!J69</f>
        <v>8667.9999961000867</v>
      </c>
      <c r="F69" s="10">
        <f t="shared" ref="F69:F132" si="1">E69</f>
        <v>8667.9999961000867</v>
      </c>
      <c r="G69" s="10" t="str">
        <f>"Flight1&lt;br/&gt;"&amp;D69&amp;"&lt;br/&gt;Altitude: "&amp;INT(E69/0.3048)&amp;" ft "&amp;INT(E69)&amp;" m&lt;br/&gt;Heading: "&amp;Flight1!E69&amp;" deg "&amp;Flight1!F69&amp;"&lt;br/&gt;Speed: "&amp;Flight1!H69&amp;" km/hr&lt;br/&gt;Distance traveled: "&amp;ROUND(Flight1!M69,0)&amp;" km&lt;br/&gt;UTC Time: "&amp;TEXT(Flight1!A69,"hh:mm")&amp;"   Elapsed time: "&amp;TEXT(Flight1!A69-Flight1!$A$3,"hh:mm")</f>
        <v>Flight1&lt;br/&gt;&lt;br/&gt;Altitude: 28438 ft 8667 m&lt;br/&gt;Heading: 263 deg W&lt;br/&gt;Speed: 860 km/hr&lt;br/&gt;Distance traveled: 786 km&lt;br/&gt;UTC Time: 17:39   Elapsed time: 01:09</v>
      </c>
      <c r="H69" s="3" t="s">
        <v>107</v>
      </c>
      <c r="I69" s="3" t="s">
        <v>107</v>
      </c>
      <c r="J69" s="3" t="s">
        <v>174</v>
      </c>
      <c r="K69" s="3">
        <v>522</v>
      </c>
      <c r="L69" s="3" t="s">
        <v>188</v>
      </c>
      <c r="M69" s="3" t="s">
        <v>110</v>
      </c>
      <c r="N69" s="3">
        <v>0.5</v>
      </c>
      <c r="O69" s="3" t="b">
        <v>1</v>
      </c>
      <c r="P69" s="3" t="b">
        <v>1</v>
      </c>
      <c r="Q69" s="3"/>
    </row>
    <row r="70" spans="1:17" x14ac:dyDescent="0.25">
      <c r="A70" s="3">
        <f>Flight1!C70</f>
        <v>6.6378002496022859</v>
      </c>
      <c r="B70" s="3">
        <f>Flight1!D70</f>
        <v>101.13698411324344</v>
      </c>
      <c r="C70" s="2">
        <f>Flight1!A70</f>
        <v>41705.736111111117</v>
      </c>
      <c r="D70" s="3" t="str">
        <f>IF(ISBLANK(Flight1!N70),"",Flight1!N70)</f>
        <v/>
      </c>
      <c r="E70" s="10">
        <f>Flight1!J70</f>
        <v>8167.9999944702722</v>
      </c>
      <c r="F70" s="10">
        <f t="shared" si="1"/>
        <v>8167.9999944702722</v>
      </c>
      <c r="G70" s="10" t="str">
        <f>"Flight1&lt;br/&gt;"&amp;D70&amp;"&lt;br/&gt;Altitude: "&amp;INT(E70/0.3048)&amp;" ft "&amp;INT(E70)&amp;" m&lt;br/&gt;Heading: "&amp;Flight1!E70&amp;" deg "&amp;Flight1!F70&amp;"&lt;br/&gt;Speed: "&amp;Flight1!H70&amp;" km/hr&lt;br/&gt;Distance traveled: "&amp;ROUND(Flight1!M70,0)&amp;" km&lt;br/&gt;UTC Time: "&amp;TEXT(Flight1!A70,"hh:mm")&amp;"   Elapsed time: "&amp;TEXT(Flight1!A70-Flight1!$A$3,"hh:mm")</f>
        <v>Flight1&lt;br/&gt;&lt;br/&gt;Altitude: 26797 ft 8167 m&lt;br/&gt;Heading: 263 deg W&lt;br/&gt;Speed: 860 km/hr&lt;br/&gt;Distance traveled: 801 km&lt;br/&gt;UTC Time: 17:40   Elapsed time: 01:10</v>
      </c>
      <c r="H70" s="3" t="s">
        <v>107</v>
      </c>
      <c r="I70" s="3" t="s">
        <v>107</v>
      </c>
      <c r="J70" s="3" t="s">
        <v>174</v>
      </c>
      <c r="K70" s="3">
        <v>522</v>
      </c>
      <c r="L70" s="3" t="s">
        <v>188</v>
      </c>
      <c r="M70" s="3" t="s">
        <v>110</v>
      </c>
      <c r="N70" s="3">
        <v>0.5</v>
      </c>
      <c r="O70" s="3" t="b">
        <v>1</v>
      </c>
      <c r="P70" s="3" t="b">
        <v>1</v>
      </c>
      <c r="Q70" s="3"/>
    </row>
    <row r="71" spans="1:17" x14ac:dyDescent="0.25">
      <c r="A71" s="3">
        <f>Flight1!C71</f>
        <v>6.6220743446014643</v>
      </c>
      <c r="B71" s="3">
        <f>Flight1!D71</f>
        <v>101.00818286334865</v>
      </c>
      <c r="C71" s="2">
        <f>Flight1!A71</f>
        <v>41705.736805555556</v>
      </c>
      <c r="D71" s="3" t="str">
        <f>IF(ISBLANK(Flight1!N71),"",Flight1!N71)</f>
        <v/>
      </c>
      <c r="E71" s="10">
        <f>Flight1!J71</f>
        <v>7834.6666635428555</v>
      </c>
      <c r="F71" s="10">
        <f t="shared" si="1"/>
        <v>7834.6666635428555</v>
      </c>
      <c r="G71" s="10" t="str">
        <f>"Flight1&lt;br/&gt;"&amp;D71&amp;"&lt;br/&gt;Altitude: "&amp;INT(E71/0.3048)&amp;" ft "&amp;INT(E71)&amp;" m&lt;br/&gt;Heading: "&amp;Flight1!E71&amp;" deg "&amp;Flight1!F71&amp;"&lt;br/&gt;Speed: "&amp;Flight1!H71&amp;" km/hr&lt;br/&gt;Distance traveled: "&amp;ROUND(Flight1!M71,0)&amp;" km&lt;br/&gt;UTC Time: "&amp;TEXT(Flight1!A71,"hh:mm")&amp;"   Elapsed time: "&amp;TEXT(Flight1!A71-Flight1!$A$3,"hh:mm")</f>
        <v>Flight1&lt;br/&gt;&lt;br/&gt;Altitude: 25704 ft 7834 m&lt;br/&gt;Heading: 263 deg W&lt;br/&gt;Speed: 860 km/hr&lt;br/&gt;Distance traveled: 815 km&lt;br/&gt;UTC Time: 17:41   Elapsed time: 01:11</v>
      </c>
      <c r="H71" s="3" t="s">
        <v>107</v>
      </c>
      <c r="I71" s="3" t="s">
        <v>107</v>
      </c>
      <c r="J71" s="3" t="s">
        <v>174</v>
      </c>
      <c r="K71" s="3">
        <v>522</v>
      </c>
      <c r="L71" s="3" t="s">
        <v>188</v>
      </c>
      <c r="M71" s="3" t="s">
        <v>110</v>
      </c>
      <c r="N71" s="3">
        <v>0.5</v>
      </c>
      <c r="O71" s="3" t="b">
        <v>1</v>
      </c>
      <c r="P71" s="3" t="b">
        <v>1</v>
      </c>
      <c r="Q71" s="3"/>
    </row>
    <row r="72" spans="1:17" x14ac:dyDescent="0.25">
      <c r="A72" s="3">
        <f>Flight1!C72</f>
        <v>6.6063484791700908</v>
      </c>
      <c r="B72" s="3">
        <f>Flight1!D72</f>
        <v>100.87938571127948</v>
      </c>
      <c r="C72" s="2">
        <f>Flight1!A72</f>
        <v>41705.737500000003</v>
      </c>
      <c r="D72" s="3" t="str">
        <f>IF(ISBLANK(Flight1!N72),"",Flight1!N72)</f>
        <v/>
      </c>
      <c r="E72" s="10">
        <f>Flight1!J72</f>
        <v>7667.9999963329174</v>
      </c>
      <c r="F72" s="10">
        <f t="shared" si="1"/>
        <v>7667.9999963329174</v>
      </c>
      <c r="G72" s="10" t="str">
        <f>"Flight1&lt;br/&gt;"&amp;D72&amp;"&lt;br/&gt;Altitude: "&amp;INT(E72/0.3048)&amp;" ft "&amp;INT(E72)&amp;" m&lt;br/&gt;Heading: "&amp;Flight1!E72&amp;" deg "&amp;Flight1!F72&amp;"&lt;br/&gt;Speed: "&amp;Flight1!H72&amp;" km/hr&lt;br/&gt;Distance traveled: "&amp;ROUND(Flight1!M72,0)&amp;" km&lt;br/&gt;UTC Time: "&amp;TEXT(Flight1!A72,"hh:mm")&amp;"   Elapsed time: "&amp;TEXT(Flight1!A72-Flight1!$A$3,"hh:mm")</f>
        <v>Flight1&lt;br/&gt;&lt;br/&gt;Altitude: 25157 ft 7667 m&lt;br/&gt;Heading: 263 deg W&lt;br/&gt;Speed: 860 km/hr&lt;br/&gt;Distance traveled: 829 km&lt;br/&gt;UTC Time: 17:42   Elapsed time: 01:12</v>
      </c>
      <c r="H72" s="3" t="s">
        <v>107</v>
      </c>
      <c r="I72" s="3" t="s">
        <v>107</v>
      </c>
      <c r="J72" s="3" t="s">
        <v>174</v>
      </c>
      <c r="K72" s="3">
        <v>522</v>
      </c>
      <c r="L72" s="3" t="s">
        <v>188</v>
      </c>
      <c r="M72" s="3" t="s">
        <v>110</v>
      </c>
      <c r="N72" s="3">
        <v>0.5</v>
      </c>
      <c r="O72" s="3" t="b">
        <v>1</v>
      </c>
      <c r="P72" s="3" t="b">
        <v>1</v>
      </c>
      <c r="Q72" s="3"/>
    </row>
    <row r="73" spans="1:17" x14ac:dyDescent="0.25">
      <c r="A73" s="3">
        <f>Flight1!C73</f>
        <v>6.590622653470481</v>
      </c>
      <c r="B73" s="3">
        <f>Flight1!D73</f>
        <v>100.75059264841219</v>
      </c>
      <c r="C73" s="2">
        <f>Flight1!A73</f>
        <v>41705.73819444445</v>
      </c>
      <c r="D73" s="3" t="str">
        <f>IF(ISBLANK(Flight1!N73),"",Flight1!N73)</f>
        <v/>
      </c>
      <c r="E73" s="10">
        <f>Flight1!J73</f>
        <v>7667.9999963329174</v>
      </c>
      <c r="F73" s="10">
        <f t="shared" si="1"/>
        <v>7667.9999963329174</v>
      </c>
      <c r="G73" s="10" t="str">
        <f>"Flight1&lt;br/&gt;"&amp;D73&amp;"&lt;br/&gt;Altitude: "&amp;INT(E73/0.3048)&amp;" ft "&amp;INT(E73)&amp;" m&lt;br/&gt;Heading: "&amp;Flight1!E73&amp;" deg "&amp;Flight1!F73&amp;"&lt;br/&gt;Speed: "&amp;Flight1!H73&amp;" km/hr&lt;br/&gt;Distance traveled: "&amp;ROUND(Flight1!M73,0)&amp;" km&lt;br/&gt;UTC Time: "&amp;TEXT(Flight1!A73,"hh:mm")&amp;"   Elapsed time: "&amp;TEXT(Flight1!A73-Flight1!$A$3,"hh:mm")</f>
        <v>Flight1&lt;br/&gt;&lt;br/&gt;Altitude: 25157 ft 7667 m&lt;br/&gt;Heading: 263 deg W&lt;br/&gt;Speed: 860 km/hr&lt;br/&gt;Distance traveled: 844 km&lt;br/&gt;UTC Time: 17:43   Elapsed time: 01:13</v>
      </c>
      <c r="H73" s="3" t="s">
        <v>107</v>
      </c>
      <c r="I73" s="3" t="s">
        <v>107</v>
      </c>
      <c r="J73" s="3" t="s">
        <v>174</v>
      </c>
      <c r="K73" s="3">
        <v>522</v>
      </c>
      <c r="L73" s="3" t="s">
        <v>188</v>
      </c>
      <c r="M73" s="3" t="s">
        <v>110</v>
      </c>
      <c r="N73" s="3">
        <v>0.5</v>
      </c>
      <c r="O73" s="3" t="b">
        <v>1</v>
      </c>
      <c r="P73" s="3" t="b">
        <v>1</v>
      </c>
      <c r="Q73" s="3"/>
    </row>
    <row r="74" spans="1:17" x14ac:dyDescent="0.25">
      <c r="A74" s="3">
        <f>Flight1!C74</f>
        <v>6.5748968676649522</v>
      </c>
      <c r="B74" s="3">
        <f>Flight1!D74</f>
        <v>100.62180366612448</v>
      </c>
      <c r="C74" s="2">
        <f>Flight1!A74</f>
        <v>41705.738888888889</v>
      </c>
      <c r="D74" s="3" t="str">
        <f>IF(ISBLANK(Flight1!N74),"",Flight1!N74)</f>
        <v/>
      </c>
      <c r="E74" s="10">
        <f>Flight1!J74</f>
        <v>7667.9999963329174</v>
      </c>
      <c r="F74" s="10">
        <f t="shared" si="1"/>
        <v>7667.9999963329174</v>
      </c>
      <c r="G74" s="10" t="str">
        <f>"Flight1&lt;br/&gt;"&amp;D74&amp;"&lt;br/&gt;Altitude: "&amp;INT(E74/0.3048)&amp;" ft "&amp;INT(E74)&amp;" m&lt;br/&gt;Heading: "&amp;Flight1!E74&amp;" deg "&amp;Flight1!F74&amp;"&lt;br/&gt;Speed: "&amp;Flight1!H74&amp;" km/hr&lt;br/&gt;Distance traveled: "&amp;ROUND(Flight1!M74,0)&amp;" km&lt;br/&gt;UTC Time: "&amp;TEXT(Flight1!A74,"hh:mm")&amp;"   Elapsed time: "&amp;TEXT(Flight1!A74-Flight1!$A$3,"hh:mm")</f>
        <v>Flight1&lt;br/&gt;&lt;br/&gt;Altitude: 25157 ft 7667 m&lt;br/&gt;Heading: 263 deg W&lt;br/&gt;Speed: 860 km/hr&lt;br/&gt;Distance traveled: 858 km&lt;br/&gt;UTC Time: 17:44   Elapsed time: 01:14</v>
      </c>
      <c r="H74" s="3" t="s">
        <v>107</v>
      </c>
      <c r="I74" s="3" t="s">
        <v>107</v>
      </c>
      <c r="J74" s="3" t="s">
        <v>174</v>
      </c>
      <c r="K74" s="3">
        <v>522</v>
      </c>
      <c r="L74" s="3" t="s">
        <v>188</v>
      </c>
      <c r="M74" s="3" t="s">
        <v>110</v>
      </c>
      <c r="N74" s="3">
        <v>0.5</v>
      </c>
      <c r="O74" s="3" t="b">
        <v>1</v>
      </c>
      <c r="P74" s="3" t="b">
        <v>1</v>
      </c>
      <c r="Q74" s="3"/>
    </row>
    <row r="75" spans="1:17" x14ac:dyDescent="0.25">
      <c r="A75" s="3">
        <f>Flight1!C75</f>
        <v>6.5591711214210129</v>
      </c>
      <c r="B75" s="3">
        <f>Flight1!D75</f>
        <v>100.49301875174761</v>
      </c>
      <c r="C75" s="2">
        <f>Flight1!A75</f>
        <v>41705.739583333336</v>
      </c>
      <c r="D75" s="3" t="str">
        <f>IF(ISBLANK(Flight1!N75),"",Flight1!N75)</f>
        <v/>
      </c>
      <c r="E75" s="10">
        <f>Flight1!J75</f>
        <v>7667.9999963329174</v>
      </c>
      <c r="F75" s="10">
        <f t="shared" si="1"/>
        <v>7667.9999963329174</v>
      </c>
      <c r="G75" s="10" t="str">
        <f>"Flight1&lt;br/&gt;"&amp;D75&amp;"&lt;br/&gt;Altitude: "&amp;INT(E75/0.3048)&amp;" ft "&amp;INT(E75)&amp;" m&lt;br/&gt;Heading: "&amp;Flight1!E75&amp;" deg "&amp;Flight1!F75&amp;"&lt;br/&gt;Speed: "&amp;Flight1!H75&amp;" km/hr&lt;br/&gt;Distance traveled: "&amp;ROUND(Flight1!M75,0)&amp;" km&lt;br/&gt;UTC Time: "&amp;TEXT(Flight1!A75,"hh:mm")&amp;"   Elapsed time: "&amp;TEXT(Flight1!A75-Flight1!$A$3,"hh:mm")</f>
        <v>Flight1&lt;br/&gt;&lt;br/&gt;Altitude: 25157 ft 7667 m&lt;br/&gt;Heading: 263 deg W&lt;br/&gt;Speed: 860 km/hr&lt;br/&gt;Distance traveled: 872 km&lt;br/&gt;UTC Time: 17:45   Elapsed time: 01:15</v>
      </c>
      <c r="H75" s="3" t="s">
        <v>107</v>
      </c>
      <c r="I75" s="3" t="s">
        <v>107</v>
      </c>
      <c r="J75" s="3" t="s">
        <v>174</v>
      </c>
      <c r="K75" s="3">
        <v>522</v>
      </c>
      <c r="L75" s="3" t="s">
        <v>188</v>
      </c>
      <c r="M75" s="3" t="s">
        <v>110</v>
      </c>
      <c r="N75" s="3">
        <v>0.5</v>
      </c>
      <c r="O75" s="3" t="b">
        <v>1</v>
      </c>
      <c r="P75" s="3" t="b">
        <v>1</v>
      </c>
      <c r="Q75" s="3"/>
    </row>
    <row r="76" spans="1:17" x14ac:dyDescent="0.25">
      <c r="A76" s="3">
        <f>Flight1!C76</f>
        <v>6.5434454149009964</v>
      </c>
      <c r="B76" s="3">
        <f>Flight1!D76</f>
        <v>100.36423789666266</v>
      </c>
      <c r="C76" s="2">
        <f>Flight1!A76</f>
        <v>41705.740277777782</v>
      </c>
      <c r="D76" s="3" t="str">
        <f>IF(ISBLANK(Flight1!N76),"",Flight1!N76)</f>
        <v/>
      </c>
      <c r="E76" s="10">
        <f>Flight1!J76</f>
        <v>7667.9999963329174</v>
      </c>
      <c r="F76" s="10">
        <f t="shared" si="1"/>
        <v>7667.9999963329174</v>
      </c>
      <c r="G76" s="10" t="str">
        <f>"Flight1&lt;br/&gt;"&amp;D76&amp;"&lt;br/&gt;Altitude: "&amp;INT(E76/0.3048)&amp;" ft "&amp;INT(E76)&amp;" m&lt;br/&gt;Heading: "&amp;Flight1!E76&amp;" deg "&amp;Flight1!F76&amp;"&lt;br/&gt;Speed: "&amp;Flight1!H76&amp;" km/hr&lt;br/&gt;Distance traveled: "&amp;ROUND(Flight1!M76,0)&amp;" km&lt;br/&gt;UTC Time: "&amp;TEXT(Flight1!A76,"hh:mm")&amp;"   Elapsed time: "&amp;TEXT(Flight1!A76-Flight1!$A$3,"hh:mm")</f>
        <v>Flight1&lt;br/&gt;&lt;br/&gt;Altitude: 25157 ft 7667 m&lt;br/&gt;Heading: 263 deg W&lt;br/&gt;Speed: 860 km/hr&lt;br/&gt;Distance traveled: 887 km&lt;br/&gt;UTC Time: 17:46   Elapsed time: 01:16</v>
      </c>
      <c r="H76" s="3" t="s">
        <v>107</v>
      </c>
      <c r="I76" s="3" t="s">
        <v>107</v>
      </c>
      <c r="J76" s="3" t="s">
        <v>174</v>
      </c>
      <c r="K76" s="3">
        <v>522</v>
      </c>
      <c r="L76" s="3" t="s">
        <v>188</v>
      </c>
      <c r="M76" s="3" t="s">
        <v>110</v>
      </c>
      <c r="N76" s="3">
        <v>0.5</v>
      </c>
      <c r="O76" s="3" t="b">
        <v>1</v>
      </c>
      <c r="P76" s="3" t="b">
        <v>1</v>
      </c>
      <c r="Q76" s="3"/>
    </row>
    <row r="77" spans="1:17" x14ac:dyDescent="0.25">
      <c r="A77" s="3">
        <f>Flight1!C77</f>
        <v>6.5277197482672342</v>
      </c>
      <c r="B77" s="3">
        <f>Flight1!D77</f>
        <v>100.23546109225205</v>
      </c>
      <c r="C77" s="2">
        <f>Flight1!A77</f>
        <v>41705.740972222222</v>
      </c>
      <c r="D77" s="3" t="str">
        <f>IF(ISBLANK(Flight1!N77),"",Flight1!N77)</f>
        <v/>
      </c>
      <c r="E77" s="10">
        <f>Flight1!J77</f>
        <v>7667.9999963329174</v>
      </c>
      <c r="F77" s="10">
        <f t="shared" si="1"/>
        <v>7667.9999963329174</v>
      </c>
      <c r="G77" s="10" t="str">
        <f>"Flight1&lt;br/&gt;"&amp;D77&amp;"&lt;br/&gt;Altitude: "&amp;INT(E77/0.3048)&amp;" ft "&amp;INT(E77)&amp;" m&lt;br/&gt;Heading: "&amp;Flight1!E77&amp;" deg "&amp;Flight1!F77&amp;"&lt;br/&gt;Speed: "&amp;Flight1!H77&amp;" km/hr&lt;br/&gt;Distance traveled: "&amp;ROUND(Flight1!M77,0)&amp;" km&lt;br/&gt;UTC Time: "&amp;TEXT(Flight1!A77,"hh:mm")&amp;"   Elapsed time: "&amp;TEXT(Flight1!A77-Flight1!$A$3,"hh:mm")</f>
        <v>Flight1&lt;br/&gt;&lt;br/&gt;Altitude: 25157 ft 7667 m&lt;br/&gt;Heading: 263 deg W&lt;br/&gt;Speed: 860 km/hr&lt;br/&gt;Distance traveled: 901 km&lt;br/&gt;UTC Time: 17:47   Elapsed time: 01:17</v>
      </c>
      <c r="H77" s="3" t="s">
        <v>107</v>
      </c>
      <c r="I77" s="3" t="s">
        <v>107</v>
      </c>
      <c r="J77" s="3" t="s">
        <v>174</v>
      </c>
      <c r="K77" s="3">
        <v>522</v>
      </c>
      <c r="L77" s="3" t="s">
        <v>188</v>
      </c>
      <c r="M77" s="3" t="s">
        <v>110</v>
      </c>
      <c r="N77" s="3">
        <v>0.5</v>
      </c>
      <c r="O77" s="3" t="b">
        <v>1</v>
      </c>
      <c r="P77" s="3" t="b">
        <v>1</v>
      </c>
      <c r="Q77" s="3"/>
    </row>
    <row r="78" spans="1:17" x14ac:dyDescent="0.25">
      <c r="A78" s="3">
        <f>Flight1!C78</f>
        <v>6.5119941211872616</v>
      </c>
      <c r="B78" s="3">
        <f>Flight1!D78</f>
        <v>100.10668832585226</v>
      </c>
      <c r="C78" s="2">
        <f>Flight1!A78</f>
        <v>41705.741666666669</v>
      </c>
      <c r="D78" s="3" t="str">
        <f>IF(ISBLANK(Flight1!N78),"",Flight1!N78)</f>
        <v/>
      </c>
      <c r="E78" s="10">
        <f>Flight1!J78</f>
        <v>7667.9999963329174</v>
      </c>
      <c r="F78" s="10">
        <f t="shared" si="1"/>
        <v>7667.9999963329174</v>
      </c>
      <c r="G78" s="10" t="str">
        <f>"Flight1&lt;br/&gt;"&amp;D78&amp;"&lt;br/&gt;Altitude: "&amp;INT(E78/0.3048)&amp;" ft "&amp;INT(E78)&amp;" m&lt;br/&gt;Heading: "&amp;Flight1!E78&amp;" deg "&amp;Flight1!F78&amp;"&lt;br/&gt;Speed: "&amp;Flight1!H78&amp;" km/hr&lt;br/&gt;Distance traveled: "&amp;ROUND(Flight1!M78,0)&amp;" km&lt;br/&gt;UTC Time: "&amp;TEXT(Flight1!A78,"hh:mm")&amp;"   Elapsed time: "&amp;TEXT(Flight1!A78-Flight1!$A$3,"hh:mm")</f>
        <v>Flight1&lt;br/&gt;&lt;br/&gt;Altitude: 25157 ft 7667 m&lt;br/&gt;Heading: 263 deg W&lt;br/&gt;Speed: 860 km/hr&lt;br/&gt;Distance traveled: 915 km&lt;br/&gt;UTC Time: 17:48   Elapsed time: 01:18</v>
      </c>
      <c r="H78" s="3" t="s">
        <v>107</v>
      </c>
      <c r="I78" s="3" t="s">
        <v>107</v>
      </c>
      <c r="J78" s="3" t="s">
        <v>174</v>
      </c>
      <c r="K78" s="3">
        <v>522</v>
      </c>
      <c r="L78" s="3" t="s">
        <v>188</v>
      </c>
      <c r="M78" s="3" t="s">
        <v>110</v>
      </c>
      <c r="N78" s="3">
        <v>0.5</v>
      </c>
      <c r="O78" s="3" t="b">
        <v>1</v>
      </c>
      <c r="P78" s="3" t="b">
        <v>1</v>
      </c>
      <c r="Q78" s="3"/>
    </row>
    <row r="79" spans="1:17" x14ac:dyDescent="0.25">
      <c r="A79" s="3">
        <f>Flight1!C79</f>
        <v>6.4962685338234243</v>
      </c>
      <c r="B79" s="3">
        <f>Flight1!D79</f>
        <v>99.977919588849019</v>
      </c>
      <c r="C79" s="2">
        <f>Flight1!A79</f>
        <v>41705.742361111115</v>
      </c>
      <c r="D79" s="3" t="str">
        <f>IF(ISBLANK(Flight1!N79),"",Flight1!N79)</f>
        <v/>
      </c>
      <c r="E79" s="10">
        <f>Flight1!J79</f>
        <v>7667.9999963329174</v>
      </c>
      <c r="F79" s="10">
        <f t="shared" si="1"/>
        <v>7667.9999963329174</v>
      </c>
      <c r="G79" s="10" t="str">
        <f>"Flight1&lt;br/&gt;"&amp;D79&amp;"&lt;br/&gt;Altitude: "&amp;INT(E79/0.3048)&amp;" ft "&amp;INT(E79)&amp;" m&lt;br/&gt;Heading: "&amp;Flight1!E79&amp;" deg "&amp;Flight1!F79&amp;"&lt;br/&gt;Speed: "&amp;Flight1!H79&amp;" km/hr&lt;br/&gt;Distance traveled: "&amp;ROUND(Flight1!M79,0)&amp;" km&lt;br/&gt;UTC Time: "&amp;TEXT(Flight1!A79,"hh:mm")&amp;"   Elapsed time: "&amp;TEXT(Flight1!A79-Flight1!$A$3,"hh:mm")</f>
        <v>Flight1&lt;br/&gt;&lt;br/&gt;Altitude: 25157 ft 7667 m&lt;br/&gt;Heading: 263 deg W&lt;br/&gt;Speed: 860 km/hr&lt;br/&gt;Distance traveled: 930 km&lt;br/&gt;UTC Time: 17:49   Elapsed time: 01:19</v>
      </c>
      <c r="H79" s="3" t="s">
        <v>107</v>
      </c>
      <c r="I79" s="3" t="s">
        <v>107</v>
      </c>
      <c r="J79" s="3" t="s">
        <v>174</v>
      </c>
      <c r="K79" s="3">
        <v>522</v>
      </c>
      <c r="L79" s="3" t="s">
        <v>188</v>
      </c>
      <c r="M79" s="3" t="s">
        <v>110</v>
      </c>
      <c r="N79" s="3">
        <v>0.5</v>
      </c>
      <c r="O79" s="3" t="b">
        <v>1</v>
      </c>
      <c r="P79" s="3" t="b">
        <v>1</v>
      </c>
      <c r="Q79" s="3"/>
    </row>
    <row r="80" spans="1:17" x14ac:dyDescent="0.25">
      <c r="A80" s="3">
        <f>Flight1!C80</f>
        <v>6.4805429863380715</v>
      </c>
      <c r="B80" s="3">
        <f>Flight1!D80</f>
        <v>99.849154872629569</v>
      </c>
      <c r="C80" s="2">
        <f>Flight1!A80</f>
        <v>41705.743055555555</v>
      </c>
      <c r="D80" s="3" t="str">
        <f>IF(ISBLANK(Flight1!N80),"",Flight1!N80)</f>
        <v/>
      </c>
      <c r="E80" s="10">
        <f>Flight1!J80</f>
        <v>7667.9999963329174</v>
      </c>
      <c r="F80" s="10">
        <f t="shared" si="1"/>
        <v>7667.9999963329174</v>
      </c>
      <c r="G80" s="10" t="str">
        <f>"Flight1&lt;br/&gt;"&amp;D80&amp;"&lt;br/&gt;Altitude: "&amp;INT(E80/0.3048)&amp;" ft "&amp;INT(E80)&amp;" m&lt;br/&gt;Heading: "&amp;Flight1!E80&amp;" deg "&amp;Flight1!F80&amp;"&lt;br/&gt;Speed: "&amp;Flight1!H80&amp;" km/hr&lt;br/&gt;Distance traveled: "&amp;ROUND(Flight1!M80,0)&amp;" km&lt;br/&gt;UTC Time: "&amp;TEXT(Flight1!A80,"hh:mm")&amp;"   Elapsed time: "&amp;TEXT(Flight1!A80-Flight1!$A$3,"hh:mm")</f>
        <v>Flight1&lt;br/&gt;&lt;br/&gt;Altitude: 25157 ft 7667 m&lt;br/&gt;Heading: 263 deg W&lt;br/&gt;Speed: 860 km/hr&lt;br/&gt;Distance traveled: 944 km&lt;br/&gt;UTC Time: 17:50   Elapsed time: 01:20</v>
      </c>
      <c r="H80" s="3" t="s">
        <v>107</v>
      </c>
      <c r="I80" s="3" t="s">
        <v>107</v>
      </c>
      <c r="J80" s="3" t="s">
        <v>174</v>
      </c>
      <c r="K80" s="3">
        <v>522</v>
      </c>
      <c r="L80" s="3" t="s">
        <v>188</v>
      </c>
      <c r="M80" s="3" t="s">
        <v>110</v>
      </c>
      <c r="N80" s="3">
        <v>0.5</v>
      </c>
      <c r="O80" s="3" t="b">
        <v>1</v>
      </c>
      <c r="P80" s="3" t="b">
        <v>1</v>
      </c>
      <c r="Q80" s="3"/>
    </row>
    <row r="81" spans="1:17" x14ac:dyDescent="0.25">
      <c r="A81" s="3">
        <f>Flight1!C81</f>
        <v>6.4648174783987615</v>
      </c>
      <c r="B81" s="3">
        <f>Flight1!D81</f>
        <v>99.720394164535449</v>
      </c>
      <c r="C81" s="2">
        <f>Flight1!A81</f>
        <v>41705.743750000001</v>
      </c>
      <c r="D81" s="3" t="str">
        <f>IF(ISBLANK(Flight1!N81),"",Flight1!N81)</f>
        <v/>
      </c>
      <c r="E81" s="10">
        <f>Flight1!J81</f>
        <v>7667.9999963329174</v>
      </c>
      <c r="F81" s="10">
        <f t="shared" si="1"/>
        <v>7667.9999963329174</v>
      </c>
      <c r="G81" s="10" t="str">
        <f>"Flight1&lt;br/&gt;"&amp;D81&amp;"&lt;br/&gt;Altitude: "&amp;INT(E81/0.3048)&amp;" ft "&amp;INT(E81)&amp;" m&lt;br/&gt;Heading: "&amp;Flight1!E81&amp;" deg "&amp;Flight1!F81&amp;"&lt;br/&gt;Speed: "&amp;Flight1!H81&amp;" km/hr&lt;br/&gt;Distance traveled: "&amp;ROUND(Flight1!M81,0)&amp;" km&lt;br/&gt;UTC Time: "&amp;TEXT(Flight1!A81,"hh:mm")&amp;"   Elapsed time: "&amp;TEXT(Flight1!A81-Flight1!$A$3,"hh:mm")</f>
        <v>Flight1&lt;br/&gt;&lt;br/&gt;Altitude: 25157 ft 7667 m&lt;br/&gt;Heading: 263 deg W&lt;br/&gt;Speed: 860 km/hr&lt;br/&gt;Distance traveled: 958 km&lt;br/&gt;UTC Time: 17:51   Elapsed time: 01:21</v>
      </c>
      <c r="H81" s="3" t="s">
        <v>107</v>
      </c>
      <c r="I81" s="3" t="s">
        <v>107</v>
      </c>
      <c r="J81" s="3" t="s">
        <v>174</v>
      </c>
      <c r="K81" s="3">
        <v>522</v>
      </c>
      <c r="L81" s="3" t="s">
        <v>188</v>
      </c>
      <c r="M81" s="3" t="s">
        <v>110</v>
      </c>
      <c r="N81" s="3">
        <v>0.5</v>
      </c>
      <c r="O81" s="3" t="b">
        <v>1</v>
      </c>
      <c r="P81" s="3" t="b">
        <v>1</v>
      </c>
      <c r="Q81" s="3"/>
    </row>
    <row r="82" spans="1:17" x14ac:dyDescent="0.25">
      <c r="A82" s="3">
        <f>Flight1!C82</f>
        <v>6.4490920101678588</v>
      </c>
      <c r="B82" s="3">
        <f>Flight1!D82</f>
        <v>99.591637455957112</v>
      </c>
      <c r="C82" s="2">
        <f>Flight1!A82</f>
        <v>41705.744444444448</v>
      </c>
      <c r="D82" s="3" t="str">
        <f>IF(ISBLANK(Flight1!N82),"",Flight1!N82)</f>
        <v/>
      </c>
      <c r="E82" s="10">
        <f>Flight1!J82</f>
        <v>7667.9999963329174</v>
      </c>
      <c r="F82" s="10">
        <f t="shared" si="1"/>
        <v>7667.9999963329174</v>
      </c>
      <c r="G82" s="10" t="str">
        <f>"Flight1&lt;br/&gt;"&amp;D82&amp;"&lt;br/&gt;Altitude: "&amp;INT(E82/0.3048)&amp;" ft "&amp;INT(E82)&amp;" m&lt;br/&gt;Heading: "&amp;Flight1!E82&amp;" deg "&amp;Flight1!F82&amp;"&lt;br/&gt;Speed: "&amp;Flight1!H82&amp;" km/hr&lt;br/&gt;Distance traveled: "&amp;ROUND(Flight1!M82,0)&amp;" km&lt;br/&gt;UTC Time: "&amp;TEXT(Flight1!A82,"hh:mm")&amp;"   Elapsed time: "&amp;TEXT(Flight1!A82-Flight1!$A$3,"hh:mm")</f>
        <v>Flight1&lt;br/&gt;&lt;br/&gt;Altitude: 25157 ft 7667 m&lt;br/&gt;Heading: 263 deg W&lt;br/&gt;Speed: 860 km/hr&lt;br/&gt;Distance traveled: 973 km&lt;br/&gt;UTC Time: 17:52   Elapsed time: 01:22</v>
      </c>
      <c r="H82" s="3" t="s">
        <v>107</v>
      </c>
      <c r="I82" s="3" t="s">
        <v>107</v>
      </c>
      <c r="J82" s="3" t="s">
        <v>174</v>
      </c>
      <c r="K82" s="3">
        <v>522</v>
      </c>
      <c r="L82" s="3" t="s">
        <v>188</v>
      </c>
      <c r="M82" s="3" t="s">
        <v>110</v>
      </c>
      <c r="N82" s="3">
        <v>0.5</v>
      </c>
      <c r="O82" s="3" t="b">
        <v>1</v>
      </c>
      <c r="P82" s="3" t="b">
        <v>1</v>
      </c>
      <c r="Q82" s="3"/>
    </row>
    <row r="83" spans="1:17" x14ac:dyDescent="0.25">
      <c r="A83" s="3">
        <f>Flight1!C83</f>
        <v>6.4333665816427983</v>
      </c>
      <c r="B83" s="3">
        <f>Flight1!D83</f>
        <v>99.462884736937553</v>
      </c>
      <c r="C83" s="2">
        <f>Flight1!A83</f>
        <v>41705.745138888895</v>
      </c>
      <c r="D83" s="3" t="str">
        <f>IF(ISBLANK(Flight1!N83),"",Flight1!N83)</f>
        <v/>
      </c>
      <c r="E83" s="10">
        <f>Flight1!J83</f>
        <v>7667.9999963329174</v>
      </c>
      <c r="F83" s="10">
        <f t="shared" si="1"/>
        <v>7667.9999963329174</v>
      </c>
      <c r="G83" s="10" t="str">
        <f>"Flight1&lt;br/&gt;"&amp;D83&amp;"&lt;br/&gt;Altitude: "&amp;INT(E83/0.3048)&amp;" ft "&amp;INT(E83)&amp;" m&lt;br/&gt;Heading: "&amp;Flight1!E83&amp;" deg "&amp;Flight1!F83&amp;"&lt;br/&gt;Speed: "&amp;Flight1!H83&amp;" km/hr&lt;br/&gt;Distance traveled: "&amp;ROUND(Flight1!M83,0)&amp;" km&lt;br/&gt;UTC Time: "&amp;TEXT(Flight1!A83,"hh:mm")&amp;"   Elapsed time: "&amp;TEXT(Flight1!A83-Flight1!$A$3,"hh:mm")</f>
        <v>Flight1&lt;br/&gt;&lt;br/&gt;Altitude: 25157 ft 7667 m&lt;br/&gt;Heading: 263 deg W&lt;br/&gt;Speed: 860 km/hr&lt;br/&gt;Distance traveled: 987 km&lt;br/&gt;UTC Time: 17:53   Elapsed time: 01:23</v>
      </c>
      <c r="H83" s="3" t="s">
        <v>107</v>
      </c>
      <c r="I83" s="3" t="s">
        <v>107</v>
      </c>
      <c r="J83" s="3" t="s">
        <v>174</v>
      </c>
      <c r="K83" s="3">
        <v>522</v>
      </c>
      <c r="L83" s="3" t="s">
        <v>188</v>
      </c>
      <c r="M83" s="3" t="s">
        <v>110</v>
      </c>
      <c r="N83" s="3">
        <v>0.5</v>
      </c>
      <c r="O83" s="3" t="b">
        <v>1</v>
      </c>
      <c r="P83" s="3" t="b">
        <v>1</v>
      </c>
      <c r="Q83" s="3"/>
    </row>
    <row r="84" spans="1:17" x14ac:dyDescent="0.25">
      <c r="A84" s="3">
        <f>Flight1!C84</f>
        <v>6.4176411929859514</v>
      </c>
      <c r="B84" s="3">
        <f>Flight1!D84</f>
        <v>99.334135998870224</v>
      </c>
      <c r="C84" s="2">
        <f>Flight1!A84</f>
        <v>41705.745833333334</v>
      </c>
      <c r="D84" s="3" t="str">
        <f>IF(ISBLANK(Flight1!N84),"",Flight1!N84)</f>
        <v/>
      </c>
      <c r="E84" s="10">
        <f>Flight1!J84</f>
        <v>7667.9999963329174</v>
      </c>
      <c r="F84" s="10">
        <f t="shared" si="1"/>
        <v>7667.9999963329174</v>
      </c>
      <c r="G84" s="10" t="str">
        <f>"Flight1&lt;br/&gt;"&amp;D84&amp;"&lt;br/&gt;Altitude: "&amp;INT(E84/0.3048)&amp;" ft "&amp;INT(E84)&amp;" m&lt;br/&gt;Heading: "&amp;Flight1!E84&amp;" deg "&amp;Flight1!F84&amp;"&lt;br/&gt;Speed: "&amp;Flight1!H84&amp;" km/hr&lt;br/&gt;Distance traveled: "&amp;ROUND(Flight1!M84,0)&amp;" km&lt;br/&gt;UTC Time: "&amp;TEXT(Flight1!A84,"hh:mm")&amp;"   Elapsed time: "&amp;TEXT(Flight1!A84-Flight1!$A$3,"hh:mm")</f>
        <v>Flight1&lt;br/&gt;&lt;br/&gt;Altitude: 25157 ft 7667 m&lt;br/&gt;Heading: 263 deg W&lt;br/&gt;Speed: 860 km/hr&lt;br/&gt;Distance traveled: 1001 km&lt;br/&gt;UTC Time: 17:54   Elapsed time: 01:24</v>
      </c>
      <c r="H84" s="3" t="s">
        <v>107</v>
      </c>
      <c r="I84" s="3" t="s">
        <v>107</v>
      </c>
      <c r="J84" s="3" t="s">
        <v>174</v>
      </c>
      <c r="K84" s="3">
        <v>522</v>
      </c>
      <c r="L84" s="3" t="s">
        <v>188</v>
      </c>
      <c r="M84" s="3" t="s">
        <v>110</v>
      </c>
      <c r="N84" s="3">
        <v>0.5</v>
      </c>
      <c r="O84" s="3" t="b">
        <v>1</v>
      </c>
      <c r="P84" s="3" t="b">
        <v>1</v>
      </c>
      <c r="Q84" s="3"/>
    </row>
    <row r="85" spans="1:17" x14ac:dyDescent="0.25">
      <c r="A85" s="3">
        <f>Flight1!C85</f>
        <v>6.4019158438649066</v>
      </c>
      <c r="B85" s="3">
        <f>Flight1!D85</f>
        <v>99.205391229103441</v>
      </c>
      <c r="C85" s="2">
        <f>Flight1!A85</f>
        <v>41705.746527777781</v>
      </c>
      <c r="D85" s="3" t="str">
        <f>IF(ISBLANK(Flight1!N85),"",Flight1!N85)</f>
        <v/>
      </c>
      <c r="E85" s="10">
        <f>Flight1!J85</f>
        <v>7667.9999963329174</v>
      </c>
      <c r="F85" s="10">
        <f t="shared" si="1"/>
        <v>7667.9999963329174</v>
      </c>
      <c r="G85" s="10" t="str">
        <f>"Flight1&lt;br/&gt;"&amp;D85&amp;"&lt;br/&gt;Altitude: "&amp;INT(E85/0.3048)&amp;" ft "&amp;INT(E85)&amp;" m&lt;br/&gt;Heading: "&amp;Flight1!E85&amp;" deg "&amp;Flight1!F85&amp;"&lt;br/&gt;Speed: "&amp;Flight1!H85&amp;" km/hr&lt;br/&gt;Distance traveled: "&amp;ROUND(Flight1!M85,0)&amp;" km&lt;br/&gt;UTC Time: "&amp;TEXT(Flight1!A85,"hh:mm")&amp;"   Elapsed time: "&amp;TEXT(Flight1!A85-Flight1!$A$3,"hh:mm")</f>
        <v>Flight1&lt;br/&gt;&lt;br/&gt;Altitude: 25157 ft 7667 m&lt;br/&gt;Heading: 263 deg W&lt;br/&gt;Speed: 860 km/hr&lt;br/&gt;Distance traveled: 1016 km&lt;br/&gt;UTC Time: 17:55   Elapsed time: 01:25</v>
      </c>
      <c r="H85" s="3" t="s">
        <v>107</v>
      </c>
      <c r="I85" s="3" t="s">
        <v>107</v>
      </c>
      <c r="J85" s="3" t="s">
        <v>174</v>
      </c>
      <c r="K85" s="3">
        <v>522</v>
      </c>
      <c r="L85" s="3" t="s">
        <v>188</v>
      </c>
      <c r="M85" s="3" t="s">
        <v>110</v>
      </c>
      <c r="N85" s="3">
        <v>0.5</v>
      </c>
      <c r="O85" s="3" t="b">
        <v>1</v>
      </c>
      <c r="P85" s="3" t="b">
        <v>1</v>
      </c>
      <c r="Q85" s="3"/>
    </row>
    <row r="86" spans="1:17" x14ac:dyDescent="0.25">
      <c r="A86" s="3">
        <f>Flight1!C86</f>
        <v>6.3861905344420506</v>
      </c>
      <c r="B86" s="3">
        <f>Flight1!D86</f>
        <v>99.076650419033896</v>
      </c>
      <c r="C86" s="2">
        <f>Flight1!A86</f>
        <v>41705.747222222228</v>
      </c>
      <c r="D86" s="3" t="str">
        <f>IF(ISBLANK(Flight1!N86),"",Flight1!N86)</f>
        <v/>
      </c>
      <c r="E86" s="10">
        <f>Flight1!J86</f>
        <v>7667.9999963329174</v>
      </c>
      <c r="F86" s="10">
        <f t="shared" si="1"/>
        <v>7667.9999963329174</v>
      </c>
      <c r="G86" s="10" t="str">
        <f>"Flight1&lt;br/&gt;"&amp;D86&amp;"&lt;br/&gt;Altitude: "&amp;INT(E86/0.3048)&amp;" ft "&amp;INT(E86)&amp;" m&lt;br/&gt;Heading: "&amp;Flight1!E86&amp;" deg "&amp;Flight1!F86&amp;"&lt;br/&gt;Speed: "&amp;Flight1!H86&amp;" km/hr&lt;br/&gt;Distance traveled: "&amp;ROUND(Flight1!M86,0)&amp;" km&lt;br/&gt;UTC Time: "&amp;TEXT(Flight1!A86,"hh:mm")&amp;"   Elapsed time: "&amp;TEXT(Flight1!A86-Flight1!$A$3,"hh:mm")</f>
        <v>Flight1&lt;br/&gt;&lt;br/&gt;Altitude: 25157 ft 7667 m&lt;br/&gt;Heading: 263 deg W&lt;br/&gt;Speed: 860 km/hr&lt;br/&gt;Distance traveled: 1030 km&lt;br/&gt;UTC Time: 17:56   Elapsed time: 01:26</v>
      </c>
      <c r="H86" s="3" t="s">
        <v>107</v>
      </c>
      <c r="I86" s="3" t="s">
        <v>107</v>
      </c>
      <c r="J86" s="3" t="s">
        <v>174</v>
      </c>
      <c r="K86" s="3">
        <v>522</v>
      </c>
      <c r="L86" s="3" t="s">
        <v>188</v>
      </c>
      <c r="M86" s="3" t="s">
        <v>110</v>
      </c>
      <c r="N86" s="3">
        <v>0.5</v>
      </c>
      <c r="O86" s="3" t="b">
        <v>1</v>
      </c>
      <c r="P86" s="3" t="b">
        <v>1</v>
      </c>
      <c r="Q86" s="3"/>
    </row>
    <row r="87" spans="1:17" x14ac:dyDescent="0.25">
      <c r="A87" s="3">
        <f>Flight1!C87</f>
        <v>6.3704652648797699</v>
      </c>
      <c r="B87" s="3">
        <f>Flight1!D87</f>
        <v>98.947913560059717</v>
      </c>
      <c r="C87" s="2">
        <f>Flight1!A87</f>
        <v>41705.747916666667</v>
      </c>
      <c r="D87" s="3" t="str">
        <f>IF(ISBLANK(Flight1!N87),"",Flight1!N87)</f>
        <v/>
      </c>
      <c r="E87" s="10">
        <f>Flight1!J87</f>
        <v>7667.9999963329174</v>
      </c>
      <c r="F87" s="10">
        <f t="shared" si="1"/>
        <v>7667.9999963329174</v>
      </c>
      <c r="G87" s="10" t="str">
        <f>"Flight1&lt;br/&gt;"&amp;D87&amp;"&lt;br/&gt;Altitude: "&amp;INT(E87/0.3048)&amp;" ft "&amp;INT(E87)&amp;" m&lt;br/&gt;Heading: "&amp;Flight1!E87&amp;" deg "&amp;Flight1!F87&amp;"&lt;br/&gt;Speed: "&amp;Flight1!H87&amp;" km/hr&lt;br/&gt;Distance traveled: "&amp;ROUND(Flight1!M87,0)&amp;" km&lt;br/&gt;UTC Time: "&amp;TEXT(Flight1!A87,"hh:mm")&amp;"   Elapsed time: "&amp;TEXT(Flight1!A87-Flight1!$A$3,"hh:mm")</f>
        <v>Flight1&lt;br/&gt;&lt;br/&gt;Altitude: 25157 ft 7667 m&lt;br/&gt;Heading: 263 deg W&lt;br/&gt;Speed: 860 km/hr&lt;br/&gt;Distance traveled: 1044 km&lt;br/&gt;UTC Time: 17:57   Elapsed time: 01:27</v>
      </c>
      <c r="H87" s="3" t="s">
        <v>107</v>
      </c>
      <c r="I87" s="3" t="s">
        <v>107</v>
      </c>
      <c r="J87" s="3" t="s">
        <v>174</v>
      </c>
      <c r="K87" s="3">
        <v>522</v>
      </c>
      <c r="L87" s="3" t="s">
        <v>188</v>
      </c>
      <c r="M87" s="3" t="s">
        <v>110</v>
      </c>
      <c r="N87" s="3">
        <v>0.5</v>
      </c>
      <c r="O87" s="3" t="b">
        <v>1</v>
      </c>
      <c r="P87" s="3" t="b">
        <v>1</v>
      </c>
      <c r="Q87" s="3"/>
    </row>
    <row r="88" spans="1:17" x14ac:dyDescent="0.25">
      <c r="A88" s="3">
        <f>Flight1!C88</f>
        <v>6.354740034845678</v>
      </c>
      <c r="B88" s="3">
        <f>Flight1!D88</f>
        <v>98.819180639534238</v>
      </c>
      <c r="C88" s="2">
        <f>Flight1!A88</f>
        <v>41705.748611111114</v>
      </c>
      <c r="D88" s="3" t="str">
        <f>IF(ISBLANK(Flight1!N88),"",Flight1!N88)</f>
        <v/>
      </c>
      <c r="E88" s="10">
        <f>Flight1!J88</f>
        <v>7667.9999963329174</v>
      </c>
      <c r="F88" s="10">
        <f t="shared" si="1"/>
        <v>7667.9999963329174</v>
      </c>
      <c r="G88" s="10" t="str">
        <f>"Flight1&lt;br/&gt;"&amp;D88&amp;"&lt;br/&gt;Altitude: "&amp;INT(E88/0.3048)&amp;" ft "&amp;INT(E88)&amp;" m&lt;br/&gt;Heading: "&amp;Flight1!E88&amp;" deg "&amp;Flight1!F88&amp;"&lt;br/&gt;Speed: "&amp;Flight1!H88&amp;" km/hr&lt;br/&gt;Distance traveled: "&amp;ROUND(Flight1!M88,0)&amp;" km&lt;br/&gt;UTC Time: "&amp;TEXT(Flight1!A88,"hh:mm")&amp;"   Elapsed time: "&amp;TEXT(Flight1!A88-Flight1!$A$3,"hh:mm")</f>
        <v>Flight1&lt;br/&gt;&lt;br/&gt;Altitude: 25157 ft 7667 m&lt;br/&gt;Heading: 263 deg W&lt;br/&gt;Speed: 860 km/hr&lt;br/&gt;Distance traveled: 1059 km&lt;br/&gt;UTC Time: 17:58   Elapsed time: 01:28</v>
      </c>
      <c r="H88" s="3" t="s">
        <v>107</v>
      </c>
      <c r="I88" s="3" t="s">
        <v>107</v>
      </c>
      <c r="J88" s="3" t="s">
        <v>174</v>
      </c>
      <c r="K88" s="3">
        <v>522</v>
      </c>
      <c r="L88" s="3" t="s">
        <v>188</v>
      </c>
      <c r="M88" s="3" t="s">
        <v>110</v>
      </c>
      <c r="N88" s="3">
        <v>0.5</v>
      </c>
      <c r="O88" s="3" t="b">
        <v>1</v>
      </c>
      <c r="P88" s="3" t="b">
        <v>1</v>
      </c>
      <c r="Q88" s="3"/>
    </row>
    <row r="89" spans="1:17" x14ac:dyDescent="0.25">
      <c r="A89" s="3">
        <f>Flight1!C89</f>
        <v>6.3390148445021754</v>
      </c>
      <c r="B89" s="3">
        <f>Flight1!D89</f>
        <v>98.690451648858797</v>
      </c>
      <c r="C89" s="2">
        <f>Flight1!A89</f>
        <v>41705.749305555561</v>
      </c>
      <c r="D89" s="3" t="str">
        <f>IF(ISBLANK(Flight1!N89),"",Flight1!N89)</f>
        <v/>
      </c>
      <c r="E89" s="10">
        <f>Flight1!J89</f>
        <v>7667.9999963329174</v>
      </c>
      <c r="F89" s="10">
        <f t="shared" si="1"/>
        <v>7667.9999963329174</v>
      </c>
      <c r="G89" s="10" t="str">
        <f>"Flight1&lt;br/&gt;"&amp;D89&amp;"&lt;br/&gt;Altitude: "&amp;INT(E89/0.3048)&amp;" ft "&amp;INT(E89)&amp;" m&lt;br/&gt;Heading: "&amp;Flight1!E89&amp;" deg "&amp;Flight1!F89&amp;"&lt;br/&gt;Speed: "&amp;Flight1!H89&amp;" km/hr&lt;br/&gt;Distance traveled: "&amp;ROUND(Flight1!M89,0)&amp;" km&lt;br/&gt;UTC Time: "&amp;TEXT(Flight1!A89,"hh:mm")&amp;"   Elapsed time: "&amp;TEXT(Flight1!A89-Flight1!$A$3,"hh:mm")</f>
        <v>Flight1&lt;br/&gt;&lt;br/&gt;Altitude: 25157 ft 7667 m&lt;br/&gt;Heading: 263 deg W&lt;br/&gt;Speed: 860 km/hr&lt;br/&gt;Distance traveled: 1073 km&lt;br/&gt;UTC Time: 17:59   Elapsed time: 01:29</v>
      </c>
      <c r="H89" s="3" t="s">
        <v>107</v>
      </c>
      <c r="I89" s="3" t="s">
        <v>107</v>
      </c>
      <c r="J89" s="3" t="s">
        <v>174</v>
      </c>
      <c r="K89" s="3">
        <v>522</v>
      </c>
      <c r="L89" s="3" t="s">
        <v>188</v>
      </c>
      <c r="M89" s="3" t="s">
        <v>110</v>
      </c>
      <c r="N89" s="3">
        <v>0.5</v>
      </c>
      <c r="O89" s="3" t="b">
        <v>1</v>
      </c>
      <c r="P89" s="3" t="b">
        <v>1</v>
      </c>
      <c r="Q89" s="3"/>
    </row>
    <row r="90" spans="1:17" x14ac:dyDescent="0.25">
      <c r="A90" s="3">
        <f>Flight1!C90</f>
        <v>6.3232896940116659</v>
      </c>
      <c r="B90" s="3">
        <f>Flight1!D90</f>
        <v>98.561726579436126</v>
      </c>
      <c r="C90" s="2">
        <f>Flight1!A90</f>
        <v>41705.75</v>
      </c>
      <c r="D90" s="3" t="str">
        <f>IF(ISBLANK(Flight1!N90),"",Flight1!N90)</f>
        <v/>
      </c>
      <c r="E90" s="10">
        <f>Flight1!J90</f>
        <v>7667.9999963329174</v>
      </c>
      <c r="F90" s="10">
        <f t="shared" si="1"/>
        <v>7667.9999963329174</v>
      </c>
      <c r="G90" s="10" t="str">
        <f>"Flight1&lt;br/&gt;"&amp;D90&amp;"&lt;br/&gt;Altitude: "&amp;INT(E90/0.3048)&amp;" ft "&amp;INT(E90)&amp;" m&lt;br/&gt;Heading: "&amp;Flight1!E90&amp;" deg "&amp;Flight1!F90&amp;"&lt;br/&gt;Speed: "&amp;Flight1!H90&amp;" km/hr&lt;br/&gt;Distance traveled: "&amp;ROUND(Flight1!M90,0)&amp;" km&lt;br/&gt;UTC Time: "&amp;TEXT(Flight1!A90,"hh:mm")&amp;"   Elapsed time: "&amp;TEXT(Flight1!A90-Flight1!$A$3,"hh:mm")</f>
        <v>Flight1&lt;br/&gt;&lt;br/&gt;Altitude: 25157 ft 7667 m&lt;br/&gt;Heading: 263 deg W&lt;br/&gt;Speed: 860 km/hr&lt;br/&gt;Distance traveled: 1087 km&lt;br/&gt;UTC Time: 18:00   Elapsed time: 01:30</v>
      </c>
      <c r="H90" s="3" t="s">
        <v>107</v>
      </c>
      <c r="I90" s="3" t="s">
        <v>107</v>
      </c>
      <c r="J90" s="3" t="s">
        <v>174</v>
      </c>
      <c r="K90" s="3">
        <v>522</v>
      </c>
      <c r="L90" s="3" t="s">
        <v>188</v>
      </c>
      <c r="M90" s="3" t="s">
        <v>110</v>
      </c>
      <c r="N90" s="3">
        <v>0.5</v>
      </c>
      <c r="O90" s="3" t="b">
        <v>1</v>
      </c>
      <c r="P90" s="3" t="b">
        <v>1</v>
      </c>
      <c r="Q90" s="3"/>
    </row>
    <row r="91" spans="1:17" x14ac:dyDescent="0.25">
      <c r="A91" s="3">
        <f>Flight1!C91</f>
        <v>6.3075645830417866</v>
      </c>
      <c r="B91" s="3">
        <f>Flight1!D91</f>
        <v>98.433005418624546</v>
      </c>
      <c r="C91" s="2">
        <f>Flight1!A91</f>
        <v>41705.750694444447</v>
      </c>
      <c r="D91" s="3" t="str">
        <f>IF(ISBLANK(Flight1!N91),"",Flight1!N91)</f>
        <v/>
      </c>
      <c r="E91" s="10">
        <f>Flight1!J91</f>
        <v>7667.9999963329174</v>
      </c>
      <c r="F91" s="10">
        <f t="shared" si="1"/>
        <v>7667.9999963329174</v>
      </c>
      <c r="G91" s="10" t="str">
        <f>"Flight1&lt;br/&gt;"&amp;D91&amp;"&lt;br/&gt;Altitude: "&amp;INT(E91/0.3048)&amp;" ft "&amp;INT(E91)&amp;" m&lt;br/&gt;Heading: "&amp;Flight1!E91&amp;" deg "&amp;Flight1!F91&amp;"&lt;br/&gt;Speed: "&amp;Flight1!H91&amp;" km/hr&lt;br/&gt;Distance traveled: "&amp;ROUND(Flight1!M91,0)&amp;" km&lt;br/&gt;UTC Time: "&amp;TEXT(Flight1!A91,"hh:mm")&amp;"   Elapsed time: "&amp;TEXT(Flight1!A91-Flight1!$A$3,"hh:mm")</f>
        <v>Flight1&lt;br/&gt;&lt;br/&gt;Altitude: 25157 ft 7667 m&lt;br/&gt;Heading: 263 deg W&lt;br/&gt;Speed: 860 km/hr&lt;br/&gt;Distance traveled: 1102 km&lt;br/&gt;UTC Time: 18:01   Elapsed time: 01:31</v>
      </c>
      <c r="H91" s="3" t="s">
        <v>107</v>
      </c>
      <c r="I91" s="3" t="s">
        <v>107</v>
      </c>
      <c r="J91" s="3" t="s">
        <v>174</v>
      </c>
      <c r="K91" s="3">
        <v>522</v>
      </c>
      <c r="L91" s="3" t="s">
        <v>188</v>
      </c>
      <c r="M91" s="3" t="s">
        <v>110</v>
      </c>
      <c r="N91" s="3">
        <v>0.5</v>
      </c>
      <c r="O91" s="3" t="b">
        <v>1</v>
      </c>
      <c r="P91" s="3" t="b">
        <v>1</v>
      </c>
      <c r="Q91" s="3"/>
    </row>
    <row r="92" spans="1:17" x14ac:dyDescent="0.25">
      <c r="A92" s="3">
        <f>Flight1!C92</f>
        <v>6.2918395117549526</v>
      </c>
      <c r="B92" s="3">
        <f>Flight1!D92</f>
        <v>98.304288157829987</v>
      </c>
      <c r="C92" s="2">
        <f>Flight1!A92</f>
        <v>41705.751388888893</v>
      </c>
      <c r="D92" s="3" t="str">
        <f>IF(ISBLANK(Flight1!N92),"",Flight1!N92)</f>
        <v/>
      </c>
      <c r="E92" s="10">
        <f>Flight1!J92</f>
        <v>7667.9999963329174</v>
      </c>
      <c r="F92" s="10">
        <f t="shared" si="1"/>
        <v>7667.9999963329174</v>
      </c>
      <c r="G92" s="10" t="str">
        <f>"Flight1&lt;br/&gt;"&amp;D92&amp;"&lt;br/&gt;Altitude: "&amp;INT(E92/0.3048)&amp;" ft "&amp;INT(E92)&amp;" m&lt;br/&gt;Heading: "&amp;Flight1!E92&amp;" deg "&amp;Flight1!F92&amp;"&lt;br/&gt;Speed: "&amp;Flight1!H92&amp;" km/hr&lt;br/&gt;Distance traveled: "&amp;ROUND(Flight1!M92,0)&amp;" km&lt;br/&gt;UTC Time: "&amp;TEXT(Flight1!A92,"hh:mm")&amp;"   Elapsed time: "&amp;TEXT(Flight1!A92-Flight1!$A$3,"hh:mm")</f>
        <v>Flight1&lt;br/&gt;&lt;br/&gt;Altitude: 25157 ft 7667 m&lt;br/&gt;Heading: 263 deg W&lt;br/&gt;Speed: 860 km/hr&lt;br/&gt;Distance traveled: 1116 km&lt;br/&gt;UTC Time: 18:02   Elapsed time: 01:32</v>
      </c>
      <c r="H92" s="3" t="s">
        <v>107</v>
      </c>
      <c r="I92" s="3" t="s">
        <v>107</v>
      </c>
      <c r="J92" s="3" t="s">
        <v>174</v>
      </c>
      <c r="K92" s="3">
        <v>522</v>
      </c>
      <c r="L92" s="3" t="s">
        <v>188</v>
      </c>
      <c r="M92" s="3" t="s">
        <v>110</v>
      </c>
      <c r="N92" s="3">
        <v>0.5</v>
      </c>
      <c r="O92" s="3" t="b">
        <v>1</v>
      </c>
      <c r="P92" s="3" t="b">
        <v>1</v>
      </c>
      <c r="Q92" s="3"/>
    </row>
    <row r="93" spans="1:17" x14ac:dyDescent="0.25">
      <c r="A93" s="3">
        <f>Flight1!C93</f>
        <v>6.2761144803135869</v>
      </c>
      <c r="B93" s="3">
        <f>Flight1!D93</f>
        <v>98.175574788459784</v>
      </c>
      <c r="C93" s="2">
        <f>Flight1!A93</f>
        <v>41705.752083333333</v>
      </c>
      <c r="D93" s="3" t="str">
        <f>IF(ISBLANK(Flight1!N93),"",Flight1!N93)</f>
        <v/>
      </c>
      <c r="E93" s="10">
        <f>Flight1!J93</f>
        <v>7667.9999963329174</v>
      </c>
      <c r="F93" s="10">
        <f t="shared" si="1"/>
        <v>7667.9999963329174</v>
      </c>
      <c r="G93" s="10" t="str">
        <f>"Flight1&lt;br/&gt;"&amp;D93&amp;"&lt;br/&gt;Altitude: "&amp;INT(E93/0.3048)&amp;" ft "&amp;INT(E93)&amp;" m&lt;br/&gt;Heading: "&amp;Flight1!E93&amp;" deg "&amp;Flight1!F93&amp;"&lt;br/&gt;Speed: "&amp;Flight1!H93&amp;" km/hr&lt;br/&gt;Distance traveled: "&amp;ROUND(Flight1!M93,0)&amp;" km&lt;br/&gt;UTC Time: "&amp;TEXT(Flight1!A93,"hh:mm")&amp;"   Elapsed time: "&amp;TEXT(Flight1!A93-Flight1!$A$3,"hh:mm")</f>
        <v>Flight1&lt;br/&gt;&lt;br/&gt;Altitude: 25157 ft 7667 m&lt;br/&gt;Heading: 263 deg W&lt;br/&gt;Speed: 860 km/hr&lt;br/&gt;Distance traveled: 1130 km&lt;br/&gt;UTC Time: 18:03   Elapsed time: 01:33</v>
      </c>
      <c r="H93" s="3" t="s">
        <v>107</v>
      </c>
      <c r="I93" s="3" t="s">
        <v>107</v>
      </c>
      <c r="J93" s="3" t="s">
        <v>174</v>
      </c>
      <c r="K93" s="3">
        <v>522</v>
      </c>
      <c r="L93" s="3" t="s">
        <v>188</v>
      </c>
      <c r="M93" s="3" t="s">
        <v>110</v>
      </c>
      <c r="N93" s="3">
        <v>0.5</v>
      </c>
      <c r="O93" s="3" t="b">
        <v>1</v>
      </c>
      <c r="P93" s="3" t="b">
        <v>1</v>
      </c>
      <c r="Q93" s="3"/>
    </row>
    <row r="94" spans="1:17" x14ac:dyDescent="0.25">
      <c r="A94" s="3">
        <f>Flight1!C94</f>
        <v>6.2603894883853464</v>
      </c>
      <c r="B94" s="3">
        <f>Flight1!D94</f>
        <v>98.04686529787719</v>
      </c>
      <c r="C94" s="2">
        <f>Flight1!A94</f>
        <v>41705.75277777778</v>
      </c>
      <c r="D94" s="3" t="str">
        <f>IF(ISBLANK(Flight1!N94),"",Flight1!N94)</f>
        <v/>
      </c>
      <c r="E94" s="10">
        <f>Flight1!J94</f>
        <v>7667.9999963329174</v>
      </c>
      <c r="F94" s="10">
        <f t="shared" si="1"/>
        <v>7667.9999963329174</v>
      </c>
      <c r="G94" s="10" t="str">
        <f>"Flight1&lt;br/&gt;"&amp;D94&amp;"&lt;br/&gt;Altitude: "&amp;INT(E94/0.3048)&amp;" ft "&amp;INT(E94)&amp;" m&lt;br/&gt;Heading: "&amp;Flight1!E94&amp;" deg "&amp;Flight1!F94&amp;"&lt;br/&gt;Speed: "&amp;Flight1!H94&amp;" km/hr&lt;br/&gt;Distance traveled: "&amp;ROUND(Flight1!M94,0)&amp;" km&lt;br/&gt;UTC Time: "&amp;TEXT(Flight1!A94,"hh:mm")&amp;"   Elapsed time: "&amp;TEXT(Flight1!A94-Flight1!$A$3,"hh:mm")</f>
        <v>Flight1&lt;br/&gt;&lt;br/&gt;Altitude: 25157 ft 7667 m&lt;br/&gt;Heading: 263 deg W&lt;br/&gt;Speed: 860 km/hr&lt;br/&gt;Distance traveled: 1145 km&lt;br/&gt;UTC Time: 18:04   Elapsed time: 01:34</v>
      </c>
      <c r="H94" s="3" t="s">
        <v>107</v>
      </c>
      <c r="I94" s="3" t="s">
        <v>107</v>
      </c>
      <c r="J94" s="3" t="s">
        <v>174</v>
      </c>
      <c r="K94" s="3">
        <v>522</v>
      </c>
      <c r="L94" s="3" t="s">
        <v>188</v>
      </c>
      <c r="M94" s="3" t="s">
        <v>110</v>
      </c>
      <c r="N94" s="3">
        <v>0.5</v>
      </c>
      <c r="O94" s="3" t="b">
        <v>1</v>
      </c>
      <c r="P94" s="3" t="b">
        <v>1</v>
      </c>
      <c r="Q94" s="3"/>
    </row>
    <row r="95" spans="1:17" x14ac:dyDescent="0.25">
      <c r="A95" s="3">
        <f>Flight1!C95</f>
        <v>6.2446645361326674</v>
      </c>
      <c r="B95" s="3">
        <f>Flight1!D95</f>
        <v>97.918159677492696</v>
      </c>
      <c r="C95" s="2">
        <f>Flight1!A95</f>
        <v>41705.753472222226</v>
      </c>
      <c r="D95" s="3" t="str">
        <f>IF(ISBLANK(Flight1!N95),"",Flight1!N95)</f>
        <v/>
      </c>
      <c r="E95" s="10">
        <f>Flight1!J95</f>
        <v>7667.9999963329174</v>
      </c>
      <c r="F95" s="10">
        <f t="shared" si="1"/>
        <v>7667.9999963329174</v>
      </c>
      <c r="G95" s="10" t="str">
        <f>"Flight1&lt;br/&gt;"&amp;D95&amp;"&lt;br/&gt;Altitude: "&amp;INT(E95/0.3048)&amp;" ft "&amp;INT(E95)&amp;" m&lt;br/&gt;Heading: "&amp;Flight1!E95&amp;" deg "&amp;Flight1!F95&amp;"&lt;br/&gt;Speed: "&amp;Flight1!H95&amp;" km/hr&lt;br/&gt;Distance traveled: "&amp;ROUND(Flight1!M95,0)&amp;" km&lt;br/&gt;UTC Time: "&amp;TEXT(Flight1!A95,"hh:mm")&amp;"   Elapsed time: "&amp;TEXT(Flight1!A95-Flight1!$A$3,"hh:mm")</f>
        <v>Flight1&lt;br/&gt;&lt;br/&gt;Altitude: 25157 ft 7667 m&lt;br/&gt;Heading: 263 deg W&lt;br/&gt;Speed: 860 km/hr&lt;br/&gt;Distance traveled: 1159 km&lt;br/&gt;UTC Time: 18:05   Elapsed time: 01:35</v>
      </c>
      <c r="H95" s="3" t="s">
        <v>107</v>
      </c>
      <c r="I95" s="3" t="s">
        <v>107</v>
      </c>
      <c r="J95" s="3" t="s">
        <v>174</v>
      </c>
      <c r="K95" s="3">
        <v>522</v>
      </c>
      <c r="L95" s="3" t="s">
        <v>188</v>
      </c>
      <c r="M95" s="3" t="s">
        <v>110</v>
      </c>
      <c r="N95" s="3">
        <v>0.5</v>
      </c>
      <c r="O95" s="3" t="b">
        <v>1</v>
      </c>
      <c r="P95" s="3" t="b">
        <v>1</v>
      </c>
      <c r="Q95" s="3"/>
    </row>
    <row r="96" spans="1:17" x14ac:dyDescent="0.25">
      <c r="A96" s="3">
        <f>Flight1!C96</f>
        <v>6.2289396237179853</v>
      </c>
      <c r="B96" s="3">
        <f>Flight1!D96</f>
        <v>97.789457918718213</v>
      </c>
      <c r="C96" s="2">
        <f>Flight1!A96</f>
        <v>41705.754166666666</v>
      </c>
      <c r="D96" s="3" t="str">
        <f>IF(ISBLANK(Flight1!N96),"",Flight1!N96)</f>
        <v>VAMPI tot 1173 km 668 km past IGARI</v>
      </c>
      <c r="E96" s="10">
        <f>Flight1!J96</f>
        <v>7667.9999963329174</v>
      </c>
      <c r="F96" s="10">
        <f t="shared" si="1"/>
        <v>7667.9999963329174</v>
      </c>
      <c r="G96" s="10" t="str">
        <f>"Flight1&lt;br/&gt;"&amp;D96&amp;"&lt;br/&gt;Altitude: "&amp;INT(E96/0.3048)&amp;" ft "&amp;INT(E96)&amp;" m&lt;br/&gt;Heading: "&amp;Flight1!E96&amp;" deg "&amp;Flight1!F96&amp;"&lt;br/&gt;Speed: "&amp;Flight1!H96&amp;" km/hr&lt;br/&gt;Distance traveled: "&amp;ROUND(Flight1!M96,0)&amp;" km&lt;br/&gt;UTC Time: "&amp;TEXT(Flight1!A96,"hh:mm")&amp;"   Elapsed time: "&amp;TEXT(Flight1!A96-Flight1!$A$3,"hh:mm")</f>
        <v>Flight1&lt;br/&gt;VAMPI tot 1173 km 668 km past IGARI&lt;br/&gt;Altitude: 25157 ft 7667 m&lt;br/&gt;Heading: 263 deg W&lt;br/&gt;Speed: 860 km/hr&lt;br/&gt;Distance traveled: 1173 km&lt;br/&gt;UTC Time: 18:06   Elapsed time: 01:36</v>
      </c>
      <c r="H96" s="3" t="s">
        <v>107</v>
      </c>
      <c r="I96" s="3" t="s">
        <v>107</v>
      </c>
      <c r="J96" s="3" t="s">
        <v>174</v>
      </c>
      <c r="K96" s="3">
        <v>522</v>
      </c>
      <c r="L96" s="3" t="s">
        <v>188</v>
      </c>
      <c r="M96" s="3" t="s">
        <v>110</v>
      </c>
      <c r="N96" s="3">
        <v>0.5</v>
      </c>
      <c r="O96" s="3" t="b">
        <v>1</v>
      </c>
      <c r="P96" s="3" t="b">
        <v>1</v>
      </c>
      <c r="Q96" s="3"/>
    </row>
    <row r="97" spans="1:17" x14ac:dyDescent="0.25">
      <c r="A97" s="3">
        <f>Flight1!C97</f>
        <v>6.2132147508089819</v>
      </c>
      <c r="B97" s="3">
        <f>Flight1!D97</f>
        <v>97.660760008921869</v>
      </c>
      <c r="C97" s="2">
        <f>Flight1!A97</f>
        <v>41705.754861111112</v>
      </c>
      <c r="D97" s="3" t="str">
        <f>IF(ISBLANK(Flight1!N97),"",Flight1!N97)</f>
        <v/>
      </c>
      <c r="E97" s="10">
        <f>Flight1!J97</f>
        <v>7667.9999963329174</v>
      </c>
      <c r="F97" s="10">
        <f t="shared" si="1"/>
        <v>7667.9999963329174</v>
      </c>
      <c r="G97" s="10" t="str">
        <f>"Flight1&lt;br/&gt;"&amp;D97&amp;"&lt;br/&gt;Altitude: "&amp;INT(E97/0.3048)&amp;" ft "&amp;INT(E97)&amp;" m&lt;br/&gt;Heading: "&amp;Flight1!E97&amp;" deg "&amp;Flight1!F97&amp;"&lt;br/&gt;Speed: "&amp;Flight1!H97&amp;" km/hr&lt;br/&gt;Distance traveled: "&amp;ROUND(Flight1!M97,0)&amp;" km&lt;br/&gt;UTC Time: "&amp;TEXT(Flight1!A97,"hh:mm")&amp;"   Elapsed time: "&amp;TEXT(Flight1!A97-Flight1!$A$3,"hh:mm")</f>
        <v>Flight1&lt;br/&gt;&lt;br/&gt;Altitude: 25157 ft 7667 m&lt;br/&gt;Heading: 26.7 deg NNE&lt;br/&gt;Speed: 860 km/hr&lt;br/&gt;Distance traveled: 1188 km&lt;br/&gt;UTC Time: 18:07   Elapsed time: 01:37</v>
      </c>
      <c r="H97" s="3" t="s">
        <v>107</v>
      </c>
      <c r="I97" s="3" t="s">
        <v>107</v>
      </c>
      <c r="J97" s="3" t="s">
        <v>174</v>
      </c>
      <c r="K97" s="3">
        <v>522</v>
      </c>
      <c r="L97" s="3" t="s">
        <v>188</v>
      </c>
      <c r="M97" s="3" t="s">
        <v>110</v>
      </c>
      <c r="N97" s="3">
        <v>0.5</v>
      </c>
      <c r="O97" s="3" t="b">
        <v>1</v>
      </c>
      <c r="P97" s="3" t="b">
        <v>1</v>
      </c>
      <c r="Q97" s="3"/>
    </row>
    <row r="98" spans="1:17" x14ac:dyDescent="0.25">
      <c r="A98" s="3">
        <f>Flight1!C98</f>
        <v>6.3283695846659818</v>
      </c>
      <c r="B98" s="3">
        <f>Flight1!D98</f>
        <v>97.719033520531895</v>
      </c>
      <c r="C98" s="2">
        <f>Flight1!A98</f>
        <v>41705.755555555559</v>
      </c>
      <c r="D98" s="3" t="str">
        <f>IF(ISBLANK(Flight1!N98),"",Flight1!N98)</f>
        <v/>
      </c>
      <c r="E98" s="10">
        <f>Flight1!J98</f>
        <v>7667.9999963329174</v>
      </c>
      <c r="F98" s="10">
        <f t="shared" si="1"/>
        <v>7667.9999963329174</v>
      </c>
      <c r="G98" s="10" t="str">
        <f>"Flight1&lt;br/&gt;"&amp;D98&amp;"&lt;br/&gt;Altitude: "&amp;INT(E98/0.3048)&amp;" ft "&amp;INT(E98)&amp;" m&lt;br/&gt;Heading: "&amp;Flight1!E98&amp;" deg "&amp;Flight1!F98&amp;"&lt;br/&gt;Speed: "&amp;Flight1!H98&amp;" km/hr&lt;br/&gt;Distance traveled: "&amp;ROUND(Flight1!M98,0)&amp;" km&lt;br/&gt;UTC Time: "&amp;TEXT(Flight1!A98,"hh:mm")&amp;"   Elapsed time: "&amp;TEXT(Flight1!A98-Flight1!$A$3,"hh:mm")</f>
        <v>Flight1&lt;br/&gt;&lt;br/&gt;Altitude: 25157 ft 7667 m&lt;br/&gt;Heading: 26.7 deg NNE&lt;br/&gt;Speed: 860 km/hr&lt;br/&gt;Distance traveled: 1202 km&lt;br/&gt;UTC Time: 18:08   Elapsed time: 01:38</v>
      </c>
      <c r="H98" s="3" t="s">
        <v>107</v>
      </c>
      <c r="I98" s="3" t="s">
        <v>107</v>
      </c>
      <c r="J98" s="3" t="s">
        <v>174</v>
      </c>
      <c r="K98" s="3">
        <v>522</v>
      </c>
      <c r="L98" s="3" t="s">
        <v>188</v>
      </c>
      <c r="M98" s="3" t="s">
        <v>110</v>
      </c>
      <c r="N98" s="3">
        <v>0.5</v>
      </c>
      <c r="O98" s="3" t="b">
        <v>1</v>
      </c>
      <c r="P98" s="3" t="b">
        <v>1</v>
      </c>
      <c r="Q98" s="3"/>
    </row>
    <row r="99" spans="1:17" x14ac:dyDescent="0.25">
      <c r="A99" s="3">
        <f>Flight1!C99</f>
        <v>6.4435243589503672</v>
      </c>
      <c r="B99" s="3">
        <f>Flight1!D99</f>
        <v>97.77732014163449</v>
      </c>
      <c r="C99" s="2">
        <f>Flight1!A99</f>
        <v>41705.756250000006</v>
      </c>
      <c r="D99" s="3" t="str">
        <f>IF(ISBLANK(Flight1!N99),"",Flight1!N99)</f>
        <v/>
      </c>
      <c r="E99" s="10">
        <f>Flight1!J99</f>
        <v>7667.9999963329174</v>
      </c>
      <c r="F99" s="10">
        <f t="shared" si="1"/>
        <v>7667.9999963329174</v>
      </c>
      <c r="G99" s="10" t="str">
        <f>"Flight1&lt;br/&gt;"&amp;D99&amp;"&lt;br/&gt;Altitude: "&amp;INT(E99/0.3048)&amp;" ft "&amp;INT(E99)&amp;" m&lt;br/&gt;Heading: "&amp;Flight1!E99&amp;" deg "&amp;Flight1!F99&amp;"&lt;br/&gt;Speed: "&amp;Flight1!H99&amp;" km/hr&lt;br/&gt;Distance traveled: "&amp;ROUND(Flight1!M99,0)&amp;" km&lt;br/&gt;UTC Time: "&amp;TEXT(Flight1!A99,"hh:mm")&amp;"   Elapsed time: "&amp;TEXT(Flight1!A99-Flight1!$A$3,"hh:mm")</f>
        <v>Flight1&lt;br/&gt;&lt;br/&gt;Altitude: 25157 ft 7667 m&lt;br/&gt;Heading: 26.7 deg NNE&lt;br/&gt;Speed: 860 km/hr&lt;br/&gt;Distance traveled: 1216 km&lt;br/&gt;UTC Time: 18:09   Elapsed time: 01:39</v>
      </c>
      <c r="H99" s="3" t="s">
        <v>107</v>
      </c>
      <c r="I99" s="3" t="s">
        <v>107</v>
      </c>
      <c r="J99" s="3" t="s">
        <v>174</v>
      </c>
      <c r="K99" s="3">
        <v>522</v>
      </c>
      <c r="L99" s="3" t="s">
        <v>188</v>
      </c>
      <c r="M99" s="3" t="s">
        <v>110</v>
      </c>
      <c r="N99" s="3">
        <v>0.5</v>
      </c>
      <c r="O99" s="3" t="b">
        <v>1</v>
      </c>
      <c r="P99" s="3" t="b">
        <v>1</v>
      </c>
      <c r="Q99" s="3"/>
    </row>
    <row r="100" spans="1:17" x14ac:dyDescent="0.25">
      <c r="A100" s="3">
        <f>Flight1!C100</f>
        <v>6.558679072428637</v>
      </c>
      <c r="B100" s="3">
        <f>Flight1!D100</f>
        <v>97.835620113062248</v>
      </c>
      <c r="C100" s="2">
        <f>Flight1!A100</f>
        <v>41705.756944444445</v>
      </c>
      <c r="D100" s="3" t="str">
        <f>IF(ISBLANK(Flight1!N100),"",Flight1!N100)</f>
        <v/>
      </c>
      <c r="E100" s="10">
        <f>Flight1!J100</f>
        <v>7667.9999963329174</v>
      </c>
      <c r="F100" s="10">
        <f t="shared" si="1"/>
        <v>7667.9999963329174</v>
      </c>
      <c r="G100" s="10" t="str">
        <f>"Flight1&lt;br/&gt;"&amp;D100&amp;"&lt;br/&gt;Altitude: "&amp;INT(E100/0.3048)&amp;" ft "&amp;INT(E100)&amp;" m&lt;br/&gt;Heading: "&amp;Flight1!E100&amp;" deg "&amp;Flight1!F100&amp;"&lt;br/&gt;Speed: "&amp;Flight1!H100&amp;" km/hr&lt;br/&gt;Distance traveled: "&amp;ROUND(Flight1!M100,0)&amp;" km&lt;br/&gt;UTC Time: "&amp;TEXT(Flight1!A100,"hh:mm")&amp;"   Elapsed time: "&amp;TEXT(Flight1!A100-Flight1!$A$3,"hh:mm")</f>
        <v>Flight1&lt;br/&gt;&lt;br/&gt;Altitude: 25157 ft 7667 m&lt;br/&gt;Heading: 26.7 deg NNE&lt;br/&gt;Speed: 860 km/hr&lt;br/&gt;Distance traveled: 1231 km&lt;br/&gt;UTC Time: 18:10   Elapsed time: 01:40</v>
      </c>
      <c r="H100" s="3" t="s">
        <v>107</v>
      </c>
      <c r="I100" s="3" t="s">
        <v>107</v>
      </c>
      <c r="J100" s="3" t="s">
        <v>174</v>
      </c>
      <c r="K100" s="3">
        <v>522</v>
      </c>
      <c r="L100" s="3" t="s">
        <v>188</v>
      </c>
      <c r="M100" s="3" t="s">
        <v>110</v>
      </c>
      <c r="N100" s="3">
        <v>0.5</v>
      </c>
      <c r="O100" s="3" t="b">
        <v>1</v>
      </c>
      <c r="P100" s="3" t="b">
        <v>1</v>
      </c>
      <c r="Q100" s="3"/>
    </row>
    <row r="101" spans="1:17" x14ac:dyDescent="0.25">
      <c r="A101" s="3">
        <f>Flight1!C101</f>
        <v>6.6738337274862376</v>
      </c>
      <c r="B101" s="3">
        <f>Flight1!D101</f>
        <v>97.893933677754006</v>
      </c>
      <c r="C101" s="2">
        <f>Flight1!A101</f>
        <v>41705.757638888892</v>
      </c>
      <c r="D101" s="3" t="str">
        <f>IF(ISBLANK(Flight1!N101),"",Flight1!N101)</f>
        <v>First automated ping http://en.wikipedia.org/wiki/Malaysia_Airlines_Flight_370</v>
      </c>
      <c r="E101" s="10">
        <f>Flight1!J101</f>
        <v>7667.9999963329174</v>
      </c>
      <c r="F101" s="10">
        <f t="shared" si="1"/>
        <v>7667.9999963329174</v>
      </c>
      <c r="G101" s="10" t="str">
        <f>"Flight1&lt;br/&gt;"&amp;D101&amp;"&lt;br/&gt;Altitude: "&amp;INT(E101/0.3048)&amp;" ft "&amp;INT(E101)&amp;" m&lt;br/&gt;Heading: "&amp;Flight1!E101&amp;" deg "&amp;Flight1!F101&amp;"&lt;br/&gt;Speed: "&amp;Flight1!H101&amp;" km/hr&lt;br/&gt;Distance traveled: "&amp;ROUND(Flight1!M101,0)&amp;" km&lt;br/&gt;UTC Time: "&amp;TEXT(Flight1!A101,"hh:mm")&amp;"   Elapsed time: "&amp;TEXT(Flight1!A101-Flight1!$A$3,"hh:mm")</f>
        <v>Flight1&lt;br/&gt;First automated ping http://en.wikipedia.org/wiki/Malaysia_Airlines_Flight_370&lt;br/&gt;Altitude: 25157 ft 7667 m&lt;br/&gt;Heading: 26.7 deg NNE&lt;br/&gt;Speed: 860 km/hr&lt;br/&gt;Distance traveled: 1245 km&lt;br/&gt;UTC Time: 18:11   Elapsed time: 01:41</v>
      </c>
      <c r="H101" s="3" t="s">
        <v>107</v>
      </c>
      <c r="I101" s="3" t="s">
        <v>107</v>
      </c>
      <c r="J101" s="3" t="s">
        <v>174</v>
      </c>
      <c r="K101" s="3">
        <v>522</v>
      </c>
      <c r="L101" s="3" t="s">
        <v>188</v>
      </c>
      <c r="M101" s="3" t="s">
        <v>110</v>
      </c>
      <c r="N101" s="3">
        <v>0.5</v>
      </c>
      <c r="O101" s="3" t="b">
        <v>1</v>
      </c>
      <c r="P101" s="3" t="b">
        <v>1</v>
      </c>
      <c r="Q101" s="3"/>
    </row>
    <row r="102" spans="1:17" x14ac:dyDescent="0.25">
      <c r="A102" s="3">
        <f>Flight1!C102</f>
        <v>6.7889883228886658</v>
      </c>
      <c r="B102" s="3">
        <f>Flight1!D102</f>
        <v>97.952261077094576</v>
      </c>
      <c r="C102" s="2">
        <f>Flight1!A102</f>
        <v>41705.758333333339</v>
      </c>
      <c r="D102" s="3" t="str">
        <f>IF(ISBLANK(Flight1!N102),"",Flight1!N102)</f>
        <v/>
      </c>
      <c r="E102" s="10">
        <f>Flight1!J102</f>
        <v>7667.9999963329174</v>
      </c>
      <c r="F102" s="10">
        <f t="shared" si="1"/>
        <v>7667.9999963329174</v>
      </c>
      <c r="G102" s="10" t="str">
        <f>"Flight1&lt;br/&gt;"&amp;D102&amp;"&lt;br/&gt;Altitude: "&amp;INT(E102/0.3048)&amp;" ft "&amp;INT(E102)&amp;" m&lt;br/&gt;Heading: "&amp;Flight1!E102&amp;" deg "&amp;Flight1!F102&amp;"&lt;br/&gt;Speed: "&amp;Flight1!H102&amp;" km/hr&lt;br/&gt;Distance traveled: "&amp;ROUND(Flight1!M102,0)&amp;" km&lt;br/&gt;UTC Time: "&amp;TEXT(Flight1!A102,"hh:mm")&amp;"   Elapsed time: "&amp;TEXT(Flight1!A102-Flight1!$A$3,"hh:mm")</f>
        <v>Flight1&lt;br/&gt;&lt;br/&gt;Altitude: 25157 ft 7667 m&lt;br/&gt;Heading: 26.7 deg NNE&lt;br/&gt;Speed: 860 km/hr&lt;br/&gt;Distance traveled: 1259 km&lt;br/&gt;UTC Time: 18:12   Elapsed time: 01:42</v>
      </c>
      <c r="H102" s="3" t="s">
        <v>107</v>
      </c>
      <c r="I102" s="3" t="s">
        <v>107</v>
      </c>
      <c r="J102" s="3" t="s">
        <v>174</v>
      </c>
      <c r="K102" s="3">
        <v>522</v>
      </c>
      <c r="L102" s="3" t="s">
        <v>188</v>
      </c>
      <c r="M102" s="3" t="s">
        <v>110</v>
      </c>
      <c r="N102" s="3">
        <v>0.5</v>
      </c>
      <c r="O102" s="3" t="b">
        <v>1</v>
      </c>
      <c r="P102" s="3" t="b">
        <v>1</v>
      </c>
      <c r="Q102" s="3"/>
    </row>
    <row r="103" spans="1:17" x14ac:dyDescent="0.25">
      <c r="A103" s="3">
        <f>Flight1!C103</f>
        <v>6.9041428574009167</v>
      </c>
      <c r="B103" s="3">
        <f>Flight1!D103</f>
        <v>98.010602552751877</v>
      </c>
      <c r="C103" s="2">
        <f>Flight1!A103</f>
        <v>41705.759027777778</v>
      </c>
      <c r="D103" s="3" t="str">
        <f>IF(ISBLANK(Flight1!N103),"",Flight1!N103)</f>
        <v xml:space="preserve">GIVAL tot 1274km 101 km past VAMPI </v>
      </c>
      <c r="E103" s="10">
        <f>Flight1!J103</f>
        <v>7667.9999963329174</v>
      </c>
      <c r="F103" s="10">
        <f t="shared" si="1"/>
        <v>7667.9999963329174</v>
      </c>
      <c r="G103" s="10" t="str">
        <f>"Flight1&lt;br/&gt;"&amp;D103&amp;"&lt;br/&gt;Altitude: "&amp;INT(E103/0.3048)&amp;" ft "&amp;INT(E103)&amp;" m&lt;br/&gt;Heading: "&amp;Flight1!E103&amp;" deg "&amp;Flight1!F103&amp;"&lt;br/&gt;Speed: "&amp;Flight1!H103&amp;" km/hr&lt;br/&gt;Distance traveled: "&amp;ROUND(Flight1!M103,0)&amp;" km&lt;br/&gt;UTC Time: "&amp;TEXT(Flight1!A103,"hh:mm")&amp;"   Elapsed time: "&amp;TEXT(Flight1!A103-Flight1!$A$3,"hh:mm")</f>
        <v>Flight1&lt;br/&gt;GIVAL tot 1274km 101 km past VAMPI &lt;br/&gt;Altitude: 25157 ft 7667 m&lt;br/&gt;Heading: 26.7 deg NNE&lt;br/&gt;Speed: 860 km/hr&lt;br/&gt;Distance traveled: 1274 km&lt;br/&gt;UTC Time: 18:13   Elapsed time: 01:43</v>
      </c>
      <c r="H103" s="3" t="s">
        <v>107</v>
      </c>
      <c r="I103" s="3" t="s">
        <v>107</v>
      </c>
      <c r="J103" s="3" t="s">
        <v>174</v>
      </c>
      <c r="K103" s="3">
        <v>522</v>
      </c>
      <c r="L103" s="3" t="s">
        <v>188</v>
      </c>
      <c r="M103" s="3" t="s">
        <v>110</v>
      </c>
      <c r="N103" s="3">
        <v>0.5</v>
      </c>
      <c r="O103" s="3" t="b">
        <v>1</v>
      </c>
      <c r="P103" s="3" t="b">
        <v>1</v>
      </c>
      <c r="Q103" s="3"/>
    </row>
    <row r="104" spans="1:17" x14ac:dyDescent="0.25">
      <c r="A104" s="3">
        <f>Flight1!C104</f>
        <v>7.0192973334069277</v>
      </c>
      <c r="B104" s="3">
        <f>Flight1!D104</f>
        <v>98.068958348516773</v>
      </c>
      <c r="C104" s="2">
        <f>Flight1!A104</f>
        <v>41705.759722222225</v>
      </c>
      <c r="D104" s="3" t="str">
        <f>IF(ISBLANK(Flight1!N104),"",Flight1!N104)</f>
        <v/>
      </c>
      <c r="E104" s="10">
        <f>Flight1!J104</f>
        <v>7667.9999963329174</v>
      </c>
      <c r="F104" s="10">
        <f t="shared" si="1"/>
        <v>7667.9999963329174</v>
      </c>
      <c r="G104" s="10" t="str">
        <f>"Flight1&lt;br/&gt;"&amp;D104&amp;"&lt;br/&gt;Altitude: "&amp;INT(E104/0.3048)&amp;" ft "&amp;INT(E104)&amp;" m&lt;br/&gt;Heading: "&amp;Flight1!E104&amp;" deg "&amp;Flight1!F104&amp;"&lt;br/&gt;Speed: "&amp;Flight1!H104&amp;" km/hr&lt;br/&gt;Distance traveled: "&amp;ROUND(Flight1!M104,0)&amp;" km&lt;br/&gt;UTC Time: "&amp;TEXT(Flight1!A104,"hh:mm")&amp;"   Elapsed time: "&amp;TEXT(Flight1!A104-Flight1!$A$3,"hh:mm")</f>
        <v>Flight1&lt;br/&gt;&lt;br/&gt;Altitude: 25157 ft 7667 m&lt;br/&gt;Heading: 308 deg NW&lt;br/&gt;Speed: 860 km/hr&lt;br/&gt;Distance traveled: 1288 km&lt;br/&gt;UTC Time: 18:14   Elapsed time: 01:44</v>
      </c>
      <c r="H104" s="3" t="s">
        <v>107</v>
      </c>
      <c r="I104" s="3" t="s">
        <v>107</v>
      </c>
      <c r="J104" s="3" t="s">
        <v>174</v>
      </c>
      <c r="K104" s="3">
        <v>522</v>
      </c>
      <c r="L104" s="3" t="s">
        <v>188</v>
      </c>
      <c r="M104" s="3" t="s">
        <v>110</v>
      </c>
      <c r="N104" s="3">
        <v>0.5</v>
      </c>
      <c r="O104" s="3" t="b">
        <v>1</v>
      </c>
      <c r="P104" s="3" t="b">
        <v>1</v>
      </c>
      <c r="Q104" s="3"/>
    </row>
    <row r="105" spans="1:17" x14ac:dyDescent="0.25">
      <c r="A105" s="3">
        <f>Flight1!C105</f>
        <v>7.0986466694289287</v>
      </c>
      <c r="B105" s="3">
        <f>Flight1!D105</f>
        <v>97.966597001667751</v>
      </c>
      <c r="C105" s="2">
        <f>Flight1!A105</f>
        <v>41705.760416666672</v>
      </c>
      <c r="D105" s="3" t="str">
        <f>IF(ISBLANK(Flight1!N105),"",Flight1!N105)</f>
        <v>Last military contact "320" km NW Penang ISLAND http://anilnetto.com/governance/accountability/aceh-radar-detect-mh370-jakarta-post/</v>
      </c>
      <c r="E105" s="10">
        <f>Flight1!J105</f>
        <v>7667.9999963329174</v>
      </c>
      <c r="F105" s="10">
        <f t="shared" si="1"/>
        <v>7667.9999963329174</v>
      </c>
      <c r="G105" s="10" t="str">
        <f>"Flight1&lt;br/&gt;"&amp;D105&amp;"&lt;br/&gt;Altitude: "&amp;INT(E105/0.3048)&amp;" ft "&amp;INT(E105)&amp;" m&lt;br/&gt;Heading: "&amp;Flight1!E105&amp;" deg "&amp;Flight1!F105&amp;"&lt;br/&gt;Speed: "&amp;Flight1!H105&amp;" km/hr&lt;br/&gt;Distance traveled: "&amp;ROUND(Flight1!M105,0)&amp;" km&lt;br/&gt;UTC Time: "&amp;TEXT(Flight1!A105,"hh:mm")&amp;"   Elapsed time: "&amp;TEXT(Flight1!A105-Flight1!$A$3,"hh:mm")</f>
        <v>Flight1&lt;br/&gt;Last military contact "320" km NW Penang ISLAND http://anilnetto.com/governance/accountability/aceh-radar-detect-mh370-jakarta-post/&lt;br/&gt;Altitude: 25157 ft 7667 m&lt;br/&gt;Heading: 308 deg NW&lt;br/&gt;Speed: 860 km/hr&lt;br/&gt;Distance traveled: 1302 km&lt;br/&gt;UTC Time: 18:15   Elapsed time: 01:45</v>
      </c>
      <c r="H105" s="3" t="s">
        <v>107</v>
      </c>
      <c r="I105" s="3" t="s">
        <v>107</v>
      </c>
      <c r="J105" s="3" t="s">
        <v>174</v>
      </c>
      <c r="K105" s="3">
        <v>522</v>
      </c>
      <c r="L105" s="3" t="s">
        <v>188</v>
      </c>
      <c r="M105" s="3" t="s">
        <v>110</v>
      </c>
      <c r="N105" s="3">
        <v>0.5</v>
      </c>
      <c r="O105" s="3" t="b">
        <v>1</v>
      </c>
      <c r="P105" s="3" t="b">
        <v>1</v>
      </c>
      <c r="Q105" s="3"/>
    </row>
    <row r="106" spans="1:17" x14ac:dyDescent="0.25">
      <c r="A106" s="3">
        <f>Flight1!C106</f>
        <v>7.1779958779667901</v>
      </c>
      <c r="B106" s="3">
        <f>Flight1!D106</f>
        <v>97.864217900803695</v>
      </c>
      <c r="C106" s="2">
        <f>Flight1!A106</f>
        <v>41705.761111111111</v>
      </c>
      <c r="D106" s="3" t="str">
        <f>IF(ISBLANK(Flight1!N106),"",Flight1!N106)</f>
        <v/>
      </c>
      <c r="E106" s="10">
        <f>Flight1!J106</f>
        <v>7667.9999963329174</v>
      </c>
      <c r="F106" s="10">
        <f t="shared" si="1"/>
        <v>7667.9999963329174</v>
      </c>
      <c r="G106" s="10" t="str">
        <f>"Flight1&lt;br/&gt;"&amp;D106&amp;"&lt;br/&gt;Altitude: "&amp;INT(E106/0.3048)&amp;" ft "&amp;INT(E106)&amp;" m&lt;br/&gt;Heading: "&amp;Flight1!E106&amp;" deg "&amp;Flight1!F106&amp;"&lt;br/&gt;Speed: "&amp;Flight1!H106&amp;" km/hr&lt;br/&gt;Distance traveled: "&amp;ROUND(Flight1!M106,0)&amp;" km&lt;br/&gt;UTC Time: "&amp;TEXT(Flight1!A106,"hh:mm")&amp;"   Elapsed time: "&amp;TEXT(Flight1!A106-Flight1!$A$3,"hh:mm")</f>
        <v>Flight1&lt;br/&gt;&lt;br/&gt;Altitude: 25157 ft 7667 m&lt;br/&gt;Heading: 308 deg NW&lt;br/&gt;Speed: 860 km/hr&lt;br/&gt;Distance traveled: 1317 km&lt;br/&gt;UTC Time: 18:16   Elapsed time: 01:46</v>
      </c>
      <c r="H106" s="3" t="s">
        <v>107</v>
      </c>
      <c r="I106" s="3" t="s">
        <v>107</v>
      </c>
      <c r="J106" s="3" t="s">
        <v>174</v>
      </c>
      <c r="K106" s="3">
        <v>522</v>
      </c>
      <c r="L106" s="3" t="s">
        <v>188</v>
      </c>
      <c r="M106" s="3" t="s">
        <v>110</v>
      </c>
      <c r="N106" s="3">
        <v>0.5</v>
      </c>
      <c r="O106" s="3" t="b">
        <v>1</v>
      </c>
      <c r="P106" s="3" t="b">
        <v>1</v>
      </c>
      <c r="Q106" s="3"/>
    </row>
    <row r="107" spans="1:17" x14ac:dyDescent="0.25">
      <c r="A107" s="3">
        <f>Flight1!C107</f>
        <v>7.2573449606390321</v>
      </c>
      <c r="B107" s="3">
        <f>Flight1!D107</f>
        <v>97.761820841219574</v>
      </c>
      <c r="C107" s="2">
        <f>Flight1!A107</f>
        <v>41705.761805555558</v>
      </c>
      <c r="D107" s="3" t="str">
        <f>IF(ISBLANK(Flight1!N107),"",Flight1!N107)</f>
        <v/>
      </c>
      <c r="E107" s="10">
        <f>Flight1!J107</f>
        <v>7667.9999963329174</v>
      </c>
      <c r="F107" s="10">
        <f t="shared" si="1"/>
        <v>7667.9999963329174</v>
      </c>
      <c r="G107" s="10" t="str">
        <f>"Flight1&lt;br/&gt;"&amp;D107&amp;"&lt;br/&gt;Altitude: "&amp;INT(E107/0.3048)&amp;" ft "&amp;INT(E107)&amp;" m&lt;br/&gt;Heading: "&amp;Flight1!E107&amp;" deg "&amp;Flight1!F107&amp;"&lt;br/&gt;Speed: "&amp;Flight1!H107&amp;" km/hr&lt;br/&gt;Distance traveled: "&amp;ROUND(Flight1!M107,0)&amp;" km&lt;br/&gt;UTC Time: "&amp;TEXT(Flight1!A107,"hh:mm")&amp;"   Elapsed time: "&amp;TEXT(Flight1!A107-Flight1!$A$3,"hh:mm")</f>
        <v>Flight1&lt;br/&gt;&lt;br/&gt;Altitude: 25157 ft 7667 m&lt;br/&gt;Heading: 308 deg NW&lt;br/&gt;Speed: 860 km/hr&lt;br/&gt;Distance traveled: 1331 km&lt;br/&gt;UTC Time: 18:17   Elapsed time: 01:47</v>
      </c>
      <c r="H107" s="3" t="s">
        <v>107</v>
      </c>
      <c r="I107" s="3" t="s">
        <v>107</v>
      </c>
      <c r="J107" s="3" t="s">
        <v>174</v>
      </c>
      <c r="K107" s="3">
        <v>522</v>
      </c>
      <c r="L107" s="3" t="s">
        <v>188</v>
      </c>
      <c r="M107" s="3" t="s">
        <v>110</v>
      </c>
      <c r="N107" s="3">
        <v>0.5</v>
      </c>
      <c r="O107" s="3" t="b">
        <v>1</v>
      </c>
      <c r="P107" s="3" t="b">
        <v>1</v>
      </c>
      <c r="Q107" s="3"/>
    </row>
    <row r="108" spans="1:17" x14ac:dyDescent="0.25">
      <c r="A108" s="3">
        <f>Flight1!C108</f>
        <v>7.3366939165699128</v>
      </c>
      <c r="B108" s="3">
        <f>Flight1!D108</f>
        <v>97.659405621253953</v>
      </c>
      <c r="C108" s="2">
        <f>Flight1!A108</f>
        <v>41705.762500000004</v>
      </c>
      <c r="D108" s="3" t="str">
        <f>IF(ISBLANK(Flight1!N108),"",Flight1!N108)</f>
        <v/>
      </c>
      <c r="E108" s="10">
        <f>Flight1!J108</f>
        <v>7667.9999963329174</v>
      </c>
      <c r="F108" s="10">
        <f t="shared" si="1"/>
        <v>7667.9999963329174</v>
      </c>
      <c r="G108" s="10" t="str">
        <f>"Flight1&lt;br/&gt;"&amp;D108&amp;"&lt;br/&gt;Altitude: "&amp;INT(E108/0.3048)&amp;" ft "&amp;INT(E108)&amp;" m&lt;br/&gt;Heading: "&amp;Flight1!E108&amp;" deg "&amp;Flight1!F108&amp;"&lt;br/&gt;Speed: "&amp;Flight1!H108&amp;" km/hr&lt;br/&gt;Distance traveled: "&amp;ROUND(Flight1!M108,0)&amp;" km&lt;br/&gt;UTC Time: "&amp;TEXT(Flight1!A108,"hh:mm")&amp;"   Elapsed time: "&amp;TEXT(Flight1!A108-Flight1!$A$3,"hh:mm")</f>
        <v>Flight1&lt;br/&gt;&lt;br/&gt;Altitude: 25157 ft 7667 m&lt;br/&gt;Heading: 308 deg NW&lt;br/&gt;Speed: 860 km/hr&lt;br/&gt;Distance traveled: 1345 km&lt;br/&gt;UTC Time: 18:18   Elapsed time: 01:48</v>
      </c>
      <c r="H108" s="3" t="s">
        <v>107</v>
      </c>
      <c r="I108" s="3" t="s">
        <v>107</v>
      </c>
      <c r="J108" s="3" t="s">
        <v>174</v>
      </c>
      <c r="K108" s="3">
        <v>522</v>
      </c>
      <c r="L108" s="3" t="s">
        <v>188</v>
      </c>
      <c r="M108" s="3" t="s">
        <v>110</v>
      </c>
      <c r="N108" s="3">
        <v>0.5</v>
      </c>
      <c r="O108" s="3" t="b">
        <v>1</v>
      </c>
      <c r="P108" s="3" t="b">
        <v>1</v>
      </c>
      <c r="Q108" s="3"/>
    </row>
    <row r="109" spans="1:17" x14ac:dyDescent="0.25">
      <c r="A109" s="3">
        <f>Flight1!C109</f>
        <v>7.4160427448831756</v>
      </c>
      <c r="B109" s="3">
        <f>Flight1!D109</f>
        <v>97.556972039069564</v>
      </c>
      <c r="C109" s="2">
        <f>Flight1!A109</f>
        <v>41705.763194444444</v>
      </c>
      <c r="D109" s="3" t="str">
        <f>IF(ISBLANK(Flight1!N109),"",Flight1!N109)</f>
        <v/>
      </c>
      <c r="E109" s="10">
        <f>Flight1!J109</f>
        <v>7667.9999963329174</v>
      </c>
      <c r="F109" s="10">
        <f t="shared" si="1"/>
        <v>7667.9999963329174</v>
      </c>
      <c r="G109" s="10" t="str">
        <f>"Flight1&lt;br/&gt;"&amp;D109&amp;"&lt;br/&gt;Altitude: "&amp;INT(E109/0.3048)&amp;" ft "&amp;INT(E109)&amp;" m&lt;br/&gt;Heading: "&amp;Flight1!E109&amp;" deg "&amp;Flight1!F109&amp;"&lt;br/&gt;Speed: "&amp;Flight1!H109&amp;" km/hr&lt;br/&gt;Distance traveled: "&amp;ROUND(Flight1!M109,0)&amp;" km&lt;br/&gt;UTC Time: "&amp;TEXT(Flight1!A109,"hh:mm")&amp;"   Elapsed time: "&amp;TEXT(Flight1!A109-Flight1!$A$3,"hh:mm")</f>
        <v>Flight1&lt;br/&gt;&lt;br/&gt;Altitude: 25157 ft 7667 m&lt;br/&gt;Heading: 308 deg NW&lt;br/&gt;Speed: 860 km/hr&lt;br/&gt;Distance traveled: 1360 km&lt;br/&gt;UTC Time: 18:19   Elapsed time: 01:49</v>
      </c>
      <c r="H109" s="3" t="s">
        <v>107</v>
      </c>
      <c r="I109" s="3" t="s">
        <v>107</v>
      </c>
      <c r="J109" s="3" t="s">
        <v>174</v>
      </c>
      <c r="K109" s="3">
        <v>522</v>
      </c>
      <c r="L109" s="3" t="s">
        <v>188</v>
      </c>
      <c r="M109" s="3" t="s">
        <v>110</v>
      </c>
      <c r="N109" s="3">
        <v>0.5</v>
      </c>
      <c r="O109" s="3" t="b">
        <v>1</v>
      </c>
      <c r="P109" s="3" t="b">
        <v>1</v>
      </c>
      <c r="Q109" s="3"/>
    </row>
    <row r="110" spans="1:17" x14ac:dyDescent="0.25">
      <c r="A110" s="3">
        <f>Flight1!C110</f>
        <v>7.4953914471958001</v>
      </c>
      <c r="B110" s="3">
        <f>Flight1!D110</f>
        <v>97.454519889430401</v>
      </c>
      <c r="C110" s="2">
        <f>Flight1!A110</f>
        <v>41705.763888888891</v>
      </c>
      <c r="D110" s="3" t="str">
        <f>IF(ISBLANK(Flight1!N110),"",Flight1!N110)</f>
        <v/>
      </c>
      <c r="E110" s="10">
        <f>Flight1!J110</f>
        <v>7667.9999963329174</v>
      </c>
      <c r="F110" s="10">
        <f t="shared" si="1"/>
        <v>7667.9999963329174</v>
      </c>
      <c r="G110" s="10" t="str">
        <f>"Flight1&lt;br/&gt;"&amp;D110&amp;"&lt;br/&gt;Altitude: "&amp;INT(E110/0.3048)&amp;" ft "&amp;INT(E110)&amp;" m&lt;br/&gt;Heading: "&amp;Flight1!E110&amp;" deg "&amp;Flight1!F110&amp;"&lt;br/&gt;Speed: "&amp;Flight1!H110&amp;" km/hr&lt;br/&gt;Distance traveled: "&amp;ROUND(Flight1!M110,0)&amp;" km&lt;br/&gt;UTC Time: "&amp;TEXT(Flight1!A110,"hh:mm")&amp;"   Elapsed time: "&amp;TEXT(Flight1!A110-Flight1!$A$3,"hh:mm")</f>
        <v>Flight1&lt;br/&gt;&lt;br/&gt;Altitude: 25157 ft 7667 m&lt;br/&gt;Heading: 308 deg NW&lt;br/&gt;Speed: 860 km/hr&lt;br/&gt;Distance traveled: 1374 km&lt;br/&gt;UTC Time: 18:20   Elapsed time: 01:50</v>
      </c>
      <c r="H110" s="3" t="s">
        <v>107</v>
      </c>
      <c r="I110" s="3" t="s">
        <v>107</v>
      </c>
      <c r="J110" s="3" t="s">
        <v>174</v>
      </c>
      <c r="K110" s="3">
        <v>522</v>
      </c>
      <c r="L110" s="3" t="s">
        <v>188</v>
      </c>
      <c r="M110" s="3" t="s">
        <v>110</v>
      </c>
      <c r="N110" s="3">
        <v>0.5</v>
      </c>
      <c r="O110" s="3" t="b">
        <v>1</v>
      </c>
      <c r="P110" s="3" t="b">
        <v>1</v>
      </c>
      <c r="Q110" s="3"/>
    </row>
    <row r="111" spans="1:17" x14ac:dyDescent="0.25">
      <c r="A111" s="3">
        <f>Flight1!C111</f>
        <v>7.5692048498339197</v>
      </c>
      <c r="B111" s="3">
        <f>Flight1!D111</f>
        <v>97.359199324176416</v>
      </c>
      <c r="C111" s="2">
        <f>Flight1!A111</f>
        <v>41705.764583333337</v>
      </c>
      <c r="D111" s="3" t="str">
        <f>IF(ISBLANK(Flight1!N111),"",Flight1!N111)</f>
        <v/>
      </c>
      <c r="E111" s="10">
        <f>Flight1!J111</f>
        <v>7667.9999963329174</v>
      </c>
      <c r="F111" s="10">
        <f t="shared" si="1"/>
        <v>7667.9999963329174</v>
      </c>
      <c r="G111" s="10" t="str">
        <f>"Flight1&lt;br/&gt;"&amp;D111&amp;"&lt;br/&gt;Altitude: "&amp;INT(E111/0.3048)&amp;" ft "&amp;INT(E111)&amp;" m&lt;br/&gt;Heading: "&amp;Flight1!E111&amp;" deg "&amp;Flight1!F111&amp;"&lt;br/&gt;Speed: "&amp;Flight1!H111&amp;" km/hr&lt;br/&gt;Distance traveled: "&amp;ROUND(Flight1!M111,0)&amp;" km&lt;br/&gt;UTC Time: "&amp;TEXT(Flight1!A111,"hh:mm")&amp;"   Elapsed time: "&amp;TEXT(Flight1!A111-Flight1!$A$3,"hh:mm")</f>
        <v>Flight1&lt;br/&gt;&lt;br/&gt;Altitude: 25157 ft 7667 m&lt;br/&gt;Heading: 308 deg NW&lt;br/&gt;Speed: 800 km/hr&lt;br/&gt;Distance traveled: 1387 km&lt;br/&gt;UTC Time: 18:21   Elapsed time: 01:51</v>
      </c>
      <c r="H111" s="3" t="s">
        <v>107</v>
      </c>
      <c r="I111" s="3" t="s">
        <v>107</v>
      </c>
      <c r="J111" s="3" t="s">
        <v>174</v>
      </c>
      <c r="K111" s="3">
        <v>522</v>
      </c>
      <c r="L111" s="3" t="s">
        <v>188</v>
      </c>
      <c r="M111" s="3" t="s">
        <v>110</v>
      </c>
      <c r="N111" s="3">
        <v>0.5</v>
      </c>
      <c r="O111" s="3" t="b">
        <v>1</v>
      </c>
      <c r="P111" s="3" t="b">
        <v>1</v>
      </c>
      <c r="Q111" s="3"/>
    </row>
    <row r="112" spans="1:17" x14ac:dyDescent="0.25">
      <c r="A112" s="3">
        <f>Flight1!C112</f>
        <v>7.6384054289484844</v>
      </c>
      <c r="B112" s="3">
        <f>Flight1!D112</f>
        <v>97.269821882778885</v>
      </c>
      <c r="C112" s="2">
        <f>Flight1!A112</f>
        <v>41705.765277777777</v>
      </c>
      <c r="D112" s="3" t="str">
        <f>IF(ISBLANK(Flight1!N112),"",Flight1!N112)</f>
        <v/>
      </c>
      <c r="E112" s="10">
        <f>Flight1!J112</f>
        <v>7667.9999963329174</v>
      </c>
      <c r="F112" s="10">
        <f t="shared" si="1"/>
        <v>7667.9999963329174</v>
      </c>
      <c r="G112" s="10" t="str">
        <f>"Flight1&lt;br/&gt;"&amp;D112&amp;"&lt;br/&gt;Altitude: "&amp;INT(E112/0.3048)&amp;" ft "&amp;INT(E112)&amp;" m&lt;br/&gt;Heading: "&amp;Flight1!E112&amp;" deg "&amp;Flight1!F112&amp;"&lt;br/&gt;Speed: "&amp;Flight1!H112&amp;" km/hr&lt;br/&gt;Distance traveled: "&amp;ROUND(Flight1!M112,0)&amp;" km&lt;br/&gt;UTC Time: "&amp;TEXT(Flight1!A112,"hh:mm")&amp;"   Elapsed time: "&amp;TEXT(Flight1!A112-Flight1!$A$3,"hh:mm")</f>
        <v>Flight1&lt;br/&gt;&lt;br/&gt;Altitude: 25157 ft 7667 m&lt;br/&gt;Heading: 308 deg NW&lt;br/&gt;Speed: 750 km/hr&lt;br/&gt;Distance traveled: 1400 km&lt;br/&gt;UTC Time: 18:22   Elapsed time: 01:52</v>
      </c>
      <c r="H112" s="3" t="s">
        <v>107</v>
      </c>
      <c r="I112" s="3" t="s">
        <v>107</v>
      </c>
      <c r="J112" s="3" t="s">
        <v>174</v>
      </c>
      <c r="K112" s="3">
        <v>522</v>
      </c>
      <c r="L112" s="3" t="s">
        <v>188</v>
      </c>
      <c r="M112" s="3" t="s">
        <v>110</v>
      </c>
      <c r="N112" s="3">
        <v>0.5</v>
      </c>
      <c r="O112" s="3" t="b">
        <v>1</v>
      </c>
      <c r="P112" s="3" t="b">
        <v>1</v>
      </c>
      <c r="Q112" s="3"/>
    </row>
    <row r="113" spans="1:17" x14ac:dyDescent="0.25">
      <c r="A113" s="3">
        <f>Flight1!C113</f>
        <v>7.7029931331408168</v>
      </c>
      <c r="B113" s="3">
        <f>Flight1!D113</f>
        <v>97.186390267954934</v>
      </c>
      <c r="C113" s="2">
        <f>Flight1!A113</f>
        <v>41705.765972222223</v>
      </c>
      <c r="D113" s="3" t="str">
        <f>IF(ISBLANK(Flight1!N113),"",Flight1!N113)</f>
        <v/>
      </c>
      <c r="E113" s="10">
        <f>Flight1!J113</f>
        <v>7667.9999963329174</v>
      </c>
      <c r="F113" s="10">
        <f t="shared" si="1"/>
        <v>7667.9999963329174</v>
      </c>
      <c r="G113" s="10" t="str">
        <f>"Flight1&lt;br/&gt;"&amp;D113&amp;"&lt;br/&gt;Altitude: "&amp;INT(E113/0.3048)&amp;" ft "&amp;INT(E113)&amp;" m&lt;br/&gt;Heading: "&amp;Flight1!E113&amp;" deg "&amp;Flight1!F113&amp;"&lt;br/&gt;Speed: "&amp;Flight1!H113&amp;" km/hr&lt;br/&gt;Distance traveled: "&amp;ROUND(Flight1!M113,0)&amp;" km&lt;br/&gt;UTC Time: "&amp;TEXT(Flight1!A113,"hh:mm")&amp;"   Elapsed time: "&amp;TEXT(Flight1!A113-Flight1!$A$3,"hh:mm")</f>
        <v>Flight1&lt;br/&gt;&lt;br/&gt;Altitude: 25157 ft 7667 m&lt;br/&gt;Heading: 308 deg NW&lt;br/&gt;Speed: 700 km/hr&lt;br/&gt;Distance traveled: 1411 km&lt;br/&gt;UTC Time: 18:23   Elapsed time: 01:53</v>
      </c>
      <c r="H113" s="3" t="s">
        <v>107</v>
      </c>
      <c r="I113" s="3" t="s">
        <v>107</v>
      </c>
      <c r="J113" s="3" t="s">
        <v>174</v>
      </c>
      <c r="K113" s="3">
        <v>522</v>
      </c>
      <c r="L113" s="3" t="s">
        <v>188</v>
      </c>
      <c r="M113" s="3" t="s">
        <v>110</v>
      </c>
      <c r="N113" s="3">
        <v>0.5</v>
      </c>
      <c r="O113" s="3" t="b">
        <v>1</v>
      </c>
      <c r="P113" s="3" t="b">
        <v>1</v>
      </c>
      <c r="Q113" s="3"/>
    </row>
    <row r="114" spans="1:17" x14ac:dyDescent="0.25">
      <c r="A114" s="3">
        <f>Flight1!C114</f>
        <v>7.7583549571213579</v>
      </c>
      <c r="B114" s="3">
        <f>Flight1!D114</f>
        <v>97.114868070508322</v>
      </c>
      <c r="C114" s="2">
        <f>Flight1!A114</f>
        <v>41705.76666666667</v>
      </c>
      <c r="D114" s="3" t="str">
        <f>IF(ISBLANK(Flight1!N114),"",Flight1!N114)</f>
        <v/>
      </c>
      <c r="E114" s="10">
        <f>Flight1!J114</f>
        <v>6834.6666602832265</v>
      </c>
      <c r="F114" s="10">
        <f t="shared" si="1"/>
        <v>6834.6666602832265</v>
      </c>
      <c r="G114" s="10" t="str">
        <f>"Flight1&lt;br/&gt;"&amp;D114&amp;"&lt;br/&gt;Altitude: "&amp;INT(E114/0.3048)&amp;" ft "&amp;INT(E114)&amp;" m&lt;br/&gt;Heading: "&amp;Flight1!E114&amp;" deg "&amp;Flight1!F114&amp;"&lt;br/&gt;Speed: "&amp;Flight1!H114&amp;" km/hr&lt;br/&gt;Distance traveled: "&amp;ROUND(Flight1!M114,0)&amp;" km&lt;br/&gt;UTC Time: "&amp;TEXT(Flight1!A114,"hh:mm")&amp;"   Elapsed time: "&amp;TEXT(Flight1!A114-Flight1!$A$3,"hh:mm")</f>
        <v>Flight1&lt;br/&gt;&lt;br/&gt;Altitude: 22423 ft 6834 m&lt;br/&gt;Heading: 308 deg NW&lt;br/&gt;Speed: 600 km/hr&lt;br/&gt;Distance traveled: 1421 km&lt;br/&gt;UTC Time: 18:24   Elapsed time: 01:54</v>
      </c>
      <c r="H114" s="3" t="s">
        <v>107</v>
      </c>
      <c r="I114" s="3" t="s">
        <v>107</v>
      </c>
      <c r="J114" s="3" t="s">
        <v>174</v>
      </c>
      <c r="K114" s="3">
        <v>522</v>
      </c>
      <c r="L114" s="3" t="s">
        <v>188</v>
      </c>
      <c r="M114" s="3" t="s">
        <v>110</v>
      </c>
      <c r="N114" s="3">
        <v>0.5</v>
      </c>
      <c r="O114" s="3" t="b">
        <v>1</v>
      </c>
      <c r="P114" s="3" t="b">
        <v>1</v>
      </c>
      <c r="Q114" s="3"/>
    </row>
    <row r="115" spans="1:17" x14ac:dyDescent="0.25">
      <c r="A115" s="3">
        <f>Flight1!C115</f>
        <v>7.8229425341075327</v>
      </c>
      <c r="B115" s="3">
        <f>Flight1!D115</f>
        <v>97.031412641120042</v>
      </c>
      <c r="C115" s="2">
        <f>Flight1!A115</f>
        <v>41705.767361111117</v>
      </c>
      <c r="D115" s="3" t="str">
        <f>IF(ISBLANK(Flight1!N115),"",Flight1!N115)</f>
        <v>BFO point 18:25 275 (dive?)</v>
      </c>
      <c r="E115" s="10">
        <f>Flight1!J115</f>
        <v>5167.9999881838448</v>
      </c>
      <c r="F115" s="10">
        <f t="shared" si="1"/>
        <v>5167.9999881838448</v>
      </c>
      <c r="G115" s="10" t="str">
        <f>"Flight1&lt;br/&gt;"&amp;D115&amp;"&lt;br/&gt;Altitude: "&amp;INT(E115/0.3048)&amp;" ft "&amp;INT(E115)&amp;" m&lt;br/&gt;Heading: "&amp;Flight1!E115&amp;" deg "&amp;Flight1!F115&amp;"&lt;br/&gt;Speed: "&amp;Flight1!H115&amp;" km/hr&lt;br/&gt;Distance traveled: "&amp;ROUND(Flight1!M115,0)&amp;" km&lt;br/&gt;UTC Time: "&amp;TEXT(Flight1!A115,"hh:mm")&amp;"   Elapsed time: "&amp;TEXT(Flight1!A115-Flight1!$A$3,"hh:mm")</f>
        <v>Flight1&lt;br/&gt;BFO point 18:25 275 (dive?)&lt;br/&gt;Altitude: 16955 ft 5167 m&lt;br/&gt;Heading: 308 deg NW&lt;br/&gt;Speed: 700 km/hr&lt;br/&gt;Distance traveled: 1433 km&lt;br/&gt;UTC Time: 18:25   Elapsed time: 01:55</v>
      </c>
      <c r="H115" s="3" t="s">
        <v>107</v>
      </c>
      <c r="I115" s="3" t="s">
        <v>107</v>
      </c>
      <c r="J115" s="3" t="s">
        <v>174</v>
      </c>
      <c r="K115" s="3">
        <v>522</v>
      </c>
      <c r="L115" s="3" t="s">
        <v>188</v>
      </c>
      <c r="M115" s="3" t="s">
        <v>110</v>
      </c>
      <c r="N115" s="3">
        <v>0.5</v>
      </c>
      <c r="O115" s="3" t="b">
        <v>1</v>
      </c>
      <c r="P115" s="3" t="b">
        <v>1</v>
      </c>
      <c r="Q115" s="3"/>
    </row>
    <row r="116" spans="1:17" x14ac:dyDescent="0.25">
      <c r="A116" s="3">
        <f>Flight1!C116</f>
        <v>7.902290584459184</v>
      </c>
      <c r="B116" s="3">
        <f>Flight1!D116</f>
        <v>96.928862086100523</v>
      </c>
      <c r="C116" s="2">
        <f>Flight1!A116</f>
        <v>41705.768055555556</v>
      </c>
      <c r="D116" s="3" t="str">
        <f>IF(ISBLANK(Flight1!N116),"",Flight1!N116)</f>
        <v/>
      </c>
      <c r="E116" s="10">
        <f>Flight1!J116</f>
        <v>2668.0000062282197</v>
      </c>
      <c r="F116" s="10">
        <f t="shared" si="1"/>
        <v>2668.0000062282197</v>
      </c>
      <c r="G116" s="10" t="str">
        <f>"Flight1&lt;br/&gt;"&amp;D116&amp;"&lt;br/&gt;Altitude: "&amp;INT(E116/0.3048)&amp;" ft "&amp;INT(E116)&amp;" m&lt;br/&gt;Heading: "&amp;Flight1!E116&amp;" deg "&amp;Flight1!F116&amp;"&lt;br/&gt;Speed: "&amp;Flight1!H116&amp;" km/hr&lt;br/&gt;Distance traveled: "&amp;ROUND(Flight1!M116,0)&amp;" km&lt;br/&gt;UTC Time: "&amp;TEXT(Flight1!A116,"hh:mm")&amp;"   Elapsed time: "&amp;TEXT(Flight1!A116-Flight1!$A$3,"hh:mm")</f>
        <v>Flight1&lt;br/&gt;&lt;br/&gt;Altitude: 8753 ft 2668 m&lt;br/&gt;Heading: 308 deg NW&lt;br/&gt;Speed: 860 km/hr&lt;br/&gt;Distance traveled: 1447 km&lt;br/&gt;UTC Time: 18:26   Elapsed time: 01:56</v>
      </c>
      <c r="H116" s="3" t="s">
        <v>107</v>
      </c>
      <c r="I116" s="3" t="s">
        <v>107</v>
      </c>
      <c r="J116" s="3" t="s">
        <v>174</v>
      </c>
      <c r="K116" s="3">
        <v>522</v>
      </c>
      <c r="L116" s="3" t="s">
        <v>188</v>
      </c>
      <c r="M116" s="3" t="s">
        <v>110</v>
      </c>
      <c r="N116" s="3">
        <v>0.5</v>
      </c>
      <c r="O116" s="3" t="b">
        <v>1</v>
      </c>
      <c r="P116" s="3" t="b">
        <v>1</v>
      </c>
      <c r="Q116" s="3"/>
    </row>
    <row r="117" spans="1:17" x14ac:dyDescent="0.25">
      <c r="A117" s="3">
        <f>Flight1!C117</f>
        <v>7.9853284969283083</v>
      </c>
      <c r="B117" s="3">
        <f>Flight1!D117</f>
        <v>96.821520033760422</v>
      </c>
      <c r="C117" s="2">
        <f>Flight1!A117</f>
        <v>41705.768750000003</v>
      </c>
      <c r="D117" s="3" t="str">
        <f>IF(ISBLANK(Flight1!N117),"",Flight1!N117)</f>
        <v>BFO point 18:27 175 (dive?)</v>
      </c>
      <c r="E117" s="10">
        <f>Flight1!J117</f>
        <v>1001.333334128838</v>
      </c>
      <c r="F117" s="10">
        <f t="shared" si="1"/>
        <v>1001.333334128838</v>
      </c>
      <c r="G117" s="10" t="str">
        <f>"Flight1&lt;br/&gt;"&amp;D117&amp;"&lt;br/&gt;Altitude: "&amp;INT(E117/0.3048)&amp;" ft "&amp;INT(E117)&amp;" m&lt;br/&gt;Heading: "&amp;Flight1!E117&amp;" deg "&amp;Flight1!F117&amp;"&lt;br/&gt;Speed: "&amp;Flight1!H117&amp;" km/hr&lt;br/&gt;Distance traveled: "&amp;ROUND(Flight1!M117,0)&amp;" km&lt;br/&gt;UTC Time: "&amp;TEXT(Flight1!A117,"hh:mm")&amp;"   Elapsed time: "&amp;TEXT(Flight1!A117-Flight1!$A$3,"hh:mm")</f>
        <v>Flight1&lt;br/&gt;BFO point 18:27 175 (dive?)&lt;br/&gt;Altitude: 3285 ft 1001 m&lt;br/&gt;Heading: 308 deg NW&lt;br/&gt;Speed: 900 km/hr&lt;br/&gt;Distance traveled: 1462 km&lt;br/&gt;UTC Time: 18:27   Elapsed time: 01:57</v>
      </c>
      <c r="H117" s="3" t="s">
        <v>107</v>
      </c>
      <c r="I117" s="3" t="s">
        <v>107</v>
      </c>
      <c r="J117" s="3" t="s">
        <v>174</v>
      </c>
      <c r="K117" s="3">
        <v>522</v>
      </c>
      <c r="L117" s="3" t="s">
        <v>188</v>
      </c>
      <c r="M117" s="3" t="s">
        <v>110</v>
      </c>
      <c r="N117" s="3">
        <v>0.5</v>
      </c>
      <c r="O117" s="3" t="b">
        <v>1</v>
      </c>
      <c r="P117" s="3" t="b">
        <v>1</v>
      </c>
      <c r="Q117" s="3"/>
    </row>
    <row r="118" spans="1:17" x14ac:dyDescent="0.25">
      <c r="A118" s="3">
        <f>Flight1!C118</f>
        <v>8.0665212826759376</v>
      </c>
      <c r="B118" s="3">
        <f>Flight1!D118</f>
        <v>96.716542385102997</v>
      </c>
      <c r="C118" s="2">
        <f>Flight1!A118</f>
        <v>41705.76944444445</v>
      </c>
      <c r="D118" s="3" t="str">
        <f>IF(ISBLANK(Flight1!N118),"",Flight1!N118)</f>
        <v/>
      </c>
      <c r="E118" s="10">
        <f>Flight1!J118</f>
        <v>584.66666610399261</v>
      </c>
      <c r="F118" s="10">
        <f t="shared" si="1"/>
        <v>584.66666610399261</v>
      </c>
      <c r="G118" s="10" t="str">
        <f>"Flight1&lt;br/&gt;"&amp;D118&amp;"&lt;br/&gt;Altitude: "&amp;INT(E118/0.3048)&amp;" ft "&amp;INT(E118)&amp;" m&lt;br/&gt;Heading: "&amp;Flight1!E118&amp;" deg "&amp;Flight1!F118&amp;"&lt;br/&gt;Speed: "&amp;Flight1!H118&amp;" km/hr&lt;br/&gt;Distance traveled: "&amp;ROUND(Flight1!M118,0)&amp;" km&lt;br/&gt;UTC Time: "&amp;TEXT(Flight1!A118,"hh:mm")&amp;"   Elapsed time: "&amp;TEXT(Flight1!A118-Flight1!$A$3,"hh:mm")</f>
        <v>Flight1&lt;br/&gt;&lt;br/&gt;Altitude: 1918 ft 584 m&lt;br/&gt;Heading: 308 deg NW&lt;br/&gt;Speed: 880 km/hr&lt;br/&gt;Distance traveled: 1477 km&lt;br/&gt;UTC Time: 18:28   Elapsed time: 01:58</v>
      </c>
      <c r="H118" s="3" t="s">
        <v>107</v>
      </c>
      <c r="I118" s="3" t="s">
        <v>107</v>
      </c>
      <c r="J118" s="3" t="s">
        <v>174</v>
      </c>
      <c r="K118" s="3">
        <v>522</v>
      </c>
      <c r="L118" s="3" t="s">
        <v>188</v>
      </c>
      <c r="M118" s="3" t="s">
        <v>110</v>
      </c>
      <c r="N118" s="3">
        <v>0.5</v>
      </c>
      <c r="O118" s="3" t="b">
        <v>1</v>
      </c>
      <c r="P118" s="3" t="b">
        <v>1</v>
      </c>
      <c r="Q118" s="3"/>
    </row>
    <row r="119" spans="1:17" x14ac:dyDescent="0.25">
      <c r="A119" s="3">
        <f>Flight1!C119</f>
        <v>8.1458689426372981</v>
      </c>
      <c r="B119" s="3">
        <f>Flight1!D119</f>
        <v>96.613930353417658</v>
      </c>
      <c r="C119" s="2">
        <f>Flight1!A119</f>
        <v>41705.770138888889</v>
      </c>
      <c r="D119" s="3" t="str">
        <f>IF(ISBLANK(Flight1!N119),"",Flight1!N119)</f>
        <v>BFO point 18:29 145 (dive?)</v>
      </c>
      <c r="E119" s="10">
        <f>Flight1!J119</f>
        <v>584.66666610399261</v>
      </c>
      <c r="F119" s="10">
        <f t="shared" si="1"/>
        <v>584.66666610399261</v>
      </c>
      <c r="G119" s="10" t="str">
        <f>"Flight1&lt;br/&gt;"&amp;D119&amp;"&lt;br/&gt;Altitude: "&amp;INT(E119/0.3048)&amp;" ft "&amp;INT(E119)&amp;" m&lt;br/&gt;Heading: "&amp;Flight1!E119&amp;" deg "&amp;Flight1!F119&amp;"&lt;br/&gt;Speed: "&amp;Flight1!H119&amp;" km/hr&lt;br/&gt;Distance traveled: "&amp;ROUND(Flight1!M119,0)&amp;" km&lt;br/&gt;UTC Time: "&amp;TEXT(Flight1!A119,"hh:mm")&amp;"   Elapsed time: "&amp;TEXT(Flight1!A119-Flight1!$A$3,"hh:mm")</f>
        <v>Flight1&lt;br/&gt;BFO point 18:29 145 (dive?)&lt;br/&gt;Altitude: 1918 ft 584 m&lt;br/&gt;Heading: 308 deg NW&lt;br/&gt;Speed: 860 km/hr&lt;br/&gt;Distance traveled: 1491 km&lt;br/&gt;UTC Time: 18:29   Elapsed time: 01:59</v>
      </c>
      <c r="H119" s="3" t="s">
        <v>107</v>
      </c>
      <c r="I119" s="3" t="s">
        <v>107</v>
      </c>
      <c r="J119" s="3" t="s">
        <v>174</v>
      </c>
      <c r="K119" s="3">
        <v>522</v>
      </c>
      <c r="L119" s="3" t="s">
        <v>188</v>
      </c>
      <c r="M119" s="3" t="s">
        <v>110</v>
      </c>
      <c r="N119" s="3">
        <v>0.5</v>
      </c>
      <c r="O119" s="3" t="b">
        <v>1</v>
      </c>
      <c r="P119" s="3" t="b">
        <v>1</v>
      </c>
      <c r="Q119" s="3"/>
    </row>
    <row r="120" spans="1:17" x14ac:dyDescent="0.25">
      <c r="A120" s="3">
        <f>Flight1!C120</f>
        <v>8.2196814436949559</v>
      </c>
      <c r="B120" s="3">
        <f>Flight1!D120</f>
        <v>96.518459611627748</v>
      </c>
      <c r="C120" s="2">
        <f>Flight1!A120</f>
        <v>41705.770833333336</v>
      </c>
      <c r="D120" s="3" t="str">
        <f>IF(ISBLANK(Flight1!N120),"",Flight1!N120)</f>
        <v>Turn SW</v>
      </c>
      <c r="E120" s="10">
        <f>Flight1!J120</f>
        <v>584.66666610399261</v>
      </c>
      <c r="F120" s="10">
        <f t="shared" si="1"/>
        <v>584.66666610399261</v>
      </c>
      <c r="G120" s="10" t="str">
        <f>"Flight1&lt;br/&gt;"&amp;D120&amp;"&lt;br/&gt;Altitude: "&amp;INT(E120/0.3048)&amp;" ft "&amp;INT(E120)&amp;" m&lt;br/&gt;Heading: "&amp;Flight1!E120&amp;" deg "&amp;Flight1!F120&amp;"&lt;br/&gt;Speed: "&amp;Flight1!H120&amp;" km/hr&lt;br/&gt;Distance traveled: "&amp;ROUND(Flight1!M120,0)&amp;" km&lt;br/&gt;UTC Time: "&amp;TEXT(Flight1!A120,"hh:mm")&amp;"   Elapsed time: "&amp;TEXT(Flight1!A120-Flight1!$A$3,"hh:mm")</f>
        <v>Flight1&lt;br/&gt;Turn SW&lt;br/&gt;Altitude: 1918 ft 584 m&lt;br/&gt;Heading: 308 deg NW&lt;br/&gt;Speed: 800 km/hr&lt;br/&gt;Distance traveled: 1505 km&lt;br/&gt;UTC Time: 18:30   Elapsed time: 02:00</v>
      </c>
      <c r="H120" s="3" t="s">
        <v>107</v>
      </c>
      <c r="I120" s="3" t="s">
        <v>107</v>
      </c>
      <c r="J120" s="3" t="s">
        <v>174</v>
      </c>
      <c r="K120" s="3">
        <v>522</v>
      </c>
      <c r="L120" s="3" t="s">
        <v>188</v>
      </c>
      <c r="M120" s="3" t="s">
        <v>110</v>
      </c>
      <c r="N120" s="3">
        <v>0.5</v>
      </c>
      <c r="O120" s="3" t="b">
        <v>1</v>
      </c>
      <c r="P120" s="3" t="b">
        <v>1</v>
      </c>
      <c r="Q120" s="3"/>
    </row>
    <row r="121" spans="1:17" x14ac:dyDescent="0.25">
      <c r="A121" s="3">
        <f>Flight1!C121</f>
        <v>8.2888812308641455</v>
      </c>
      <c r="B121" s="3">
        <f>Flight1!D121</f>
        <v>96.42894010498469</v>
      </c>
      <c r="C121" s="2">
        <f>Flight1!A121</f>
        <v>41705.771527777782</v>
      </c>
      <c r="D121" s="3" t="str">
        <f>IF(ISBLANK(Flight1!N121),"",Flight1!N121)</f>
        <v/>
      </c>
      <c r="E121" s="10">
        <f>Flight1!J121</f>
        <v>584.66666610399261</v>
      </c>
      <c r="F121" s="10">
        <f t="shared" si="1"/>
        <v>584.66666610399261</v>
      </c>
      <c r="G121" s="10" t="str">
        <f>"Flight1&lt;br/&gt;"&amp;D121&amp;"&lt;br/&gt;Altitude: "&amp;INT(E121/0.3048)&amp;" ft "&amp;INT(E121)&amp;" m&lt;br/&gt;Heading: "&amp;Flight1!E121&amp;" deg "&amp;Flight1!F121&amp;"&lt;br/&gt;Speed: "&amp;Flight1!H121&amp;" km/hr&lt;br/&gt;Distance traveled: "&amp;ROUND(Flight1!M121,0)&amp;" km&lt;br/&gt;UTC Time: "&amp;TEXT(Flight1!A121,"hh:mm")&amp;"   Elapsed time: "&amp;TEXT(Flight1!A121-Flight1!$A$3,"hh:mm")</f>
        <v>Flight1&lt;br/&gt;&lt;br/&gt;Altitude: 1918 ft 584 m&lt;br/&gt;Heading: 225 deg SW&lt;br/&gt;Speed: 750 km/hr&lt;br/&gt;Distance traveled: 1517 km&lt;br/&gt;UTC Time: 18:31   Elapsed time: 02:01</v>
      </c>
      <c r="H121" s="3" t="s">
        <v>107</v>
      </c>
      <c r="I121" s="3" t="s">
        <v>107</v>
      </c>
      <c r="J121" s="3" t="s">
        <v>174</v>
      </c>
      <c r="K121" s="3">
        <v>522</v>
      </c>
      <c r="L121" s="3" t="s">
        <v>188</v>
      </c>
      <c r="M121" s="3" t="s">
        <v>110</v>
      </c>
      <c r="N121" s="3">
        <v>0.5</v>
      </c>
      <c r="O121" s="3" t="b">
        <v>1</v>
      </c>
      <c r="P121" s="3" t="b">
        <v>1</v>
      </c>
      <c r="Q121" s="3"/>
    </row>
    <row r="122" spans="1:17" x14ac:dyDescent="0.25">
      <c r="A122" s="3">
        <f>Flight1!C122</f>
        <v>8.2146840083183239</v>
      </c>
      <c r="B122" s="3">
        <f>Flight1!D122</f>
        <v>96.353980769043361</v>
      </c>
      <c r="C122" s="2">
        <f>Flight1!A122</f>
        <v>41705.772222222222</v>
      </c>
      <c r="D122" s="3" t="str">
        <f>IF(ISBLANK(Flight1!N122),"",Flight1!N122)</f>
        <v/>
      </c>
      <c r="E122" s="10">
        <f>Flight1!J122</f>
        <v>584.66666610399261</v>
      </c>
      <c r="F122" s="10">
        <f t="shared" si="1"/>
        <v>584.66666610399261</v>
      </c>
      <c r="G122" s="10" t="str">
        <f>"Flight1&lt;br/&gt;"&amp;D122&amp;"&lt;br/&gt;Altitude: "&amp;INT(E122/0.3048)&amp;" ft "&amp;INT(E122)&amp;" m&lt;br/&gt;Heading: "&amp;Flight1!E122&amp;" deg "&amp;Flight1!F122&amp;"&lt;br/&gt;Speed: "&amp;Flight1!H122&amp;" km/hr&lt;br/&gt;Distance traveled: "&amp;ROUND(Flight1!M122,0)&amp;" km&lt;br/&gt;UTC Time: "&amp;TEXT(Flight1!A122,"hh:mm")&amp;"   Elapsed time: "&amp;TEXT(Flight1!A122-Flight1!$A$3,"hh:mm")</f>
        <v>Flight1&lt;br/&gt;&lt;br/&gt;Altitude: 1918 ft 584 m&lt;br/&gt;Heading: 225 deg SW&lt;br/&gt;Speed: 700 km/hr&lt;br/&gt;Distance traveled: 1529 km&lt;br/&gt;UTC Time: 18:32   Elapsed time: 02:02</v>
      </c>
      <c r="H122" s="3" t="s">
        <v>107</v>
      </c>
      <c r="I122" s="3" t="s">
        <v>107</v>
      </c>
      <c r="J122" s="3" t="s">
        <v>174</v>
      </c>
      <c r="K122" s="3">
        <v>522</v>
      </c>
      <c r="L122" s="3" t="s">
        <v>188</v>
      </c>
      <c r="M122" s="3" t="s">
        <v>110</v>
      </c>
      <c r="N122" s="3">
        <v>0.5</v>
      </c>
      <c r="O122" s="3" t="b">
        <v>1</v>
      </c>
      <c r="P122" s="3" t="b">
        <v>1</v>
      </c>
      <c r="Q122" s="3"/>
    </row>
    <row r="123" spans="1:17" x14ac:dyDescent="0.25">
      <c r="A123" s="3">
        <f>Flight1!C123</f>
        <v>8.1404868484817516</v>
      </c>
      <c r="B123" s="3">
        <f>Flight1!D123</f>
        <v>96.279035380440462</v>
      </c>
      <c r="C123" s="2">
        <f>Flight1!A123</f>
        <v>41705.772916666669</v>
      </c>
      <c r="D123" s="3" t="str">
        <f>IF(ISBLANK(Flight1!N123),"",Flight1!N123)</f>
        <v/>
      </c>
      <c r="E123" s="10">
        <f>Flight1!J123</f>
        <v>584.66666610399261</v>
      </c>
      <c r="F123" s="10">
        <f t="shared" si="1"/>
        <v>584.66666610399261</v>
      </c>
      <c r="G123" s="10" t="str">
        <f>"Flight1&lt;br/&gt;"&amp;D123&amp;"&lt;br/&gt;Altitude: "&amp;INT(E123/0.3048)&amp;" ft "&amp;INT(E123)&amp;" m&lt;br/&gt;Heading: "&amp;Flight1!E123&amp;" deg "&amp;Flight1!F123&amp;"&lt;br/&gt;Speed: "&amp;Flight1!H123&amp;" km/hr&lt;br/&gt;Distance traveled: "&amp;ROUND(Flight1!M123,0)&amp;" km&lt;br/&gt;UTC Time: "&amp;TEXT(Flight1!A123,"hh:mm")&amp;"   Elapsed time: "&amp;TEXT(Flight1!A123-Flight1!$A$3,"hh:mm")</f>
        <v>Flight1&lt;br/&gt;&lt;br/&gt;Altitude: 1918 ft 584 m&lt;br/&gt;Heading: 225 deg SW&lt;br/&gt;Speed: 700 km/hr&lt;br/&gt;Distance traveled: 1541 km&lt;br/&gt;UTC Time: 18:33   Elapsed time: 02:03</v>
      </c>
      <c r="H123" s="3" t="s">
        <v>107</v>
      </c>
      <c r="I123" s="3" t="s">
        <v>107</v>
      </c>
      <c r="J123" s="3" t="s">
        <v>174</v>
      </c>
      <c r="K123" s="3">
        <v>522</v>
      </c>
      <c r="L123" s="3" t="s">
        <v>188</v>
      </c>
      <c r="M123" s="3" t="s">
        <v>110</v>
      </c>
      <c r="N123" s="3">
        <v>0.5</v>
      </c>
      <c r="O123" s="3" t="b">
        <v>1</v>
      </c>
      <c r="P123" s="3" t="b">
        <v>1</v>
      </c>
      <c r="Q123" s="3"/>
    </row>
    <row r="124" spans="1:17" x14ac:dyDescent="0.25">
      <c r="A124" s="3">
        <f>Flight1!C124</f>
        <v>8.066289752108327</v>
      </c>
      <c r="B124" s="3">
        <f>Flight1!D124</f>
        <v>96.204103809123907</v>
      </c>
      <c r="C124" s="2">
        <f>Flight1!A124</f>
        <v>41705.773611111115</v>
      </c>
      <c r="D124" s="3" t="str">
        <f>IF(ISBLANK(Flight1!N124),"",Flight1!N124)</f>
        <v/>
      </c>
      <c r="E124" s="10">
        <f>Flight1!J124</f>
        <v>584.66666610399261</v>
      </c>
      <c r="F124" s="10">
        <f t="shared" si="1"/>
        <v>584.66666610399261</v>
      </c>
      <c r="G124" s="10" t="str">
        <f>"Flight1&lt;br/&gt;"&amp;D124&amp;"&lt;br/&gt;Altitude: "&amp;INT(E124/0.3048)&amp;" ft "&amp;INT(E124)&amp;" m&lt;br/&gt;Heading: "&amp;Flight1!E124&amp;" deg "&amp;Flight1!F124&amp;"&lt;br/&gt;Speed: "&amp;Flight1!H124&amp;" km/hr&lt;br/&gt;Distance traveled: "&amp;ROUND(Flight1!M124,0)&amp;" km&lt;br/&gt;UTC Time: "&amp;TEXT(Flight1!A124,"hh:mm")&amp;"   Elapsed time: "&amp;TEXT(Flight1!A124-Flight1!$A$3,"hh:mm")</f>
        <v>Flight1&lt;br/&gt;&lt;br/&gt;Altitude: 1918 ft 584 m&lt;br/&gt;Heading: 225 deg SW&lt;br/&gt;Speed: 700 km/hr&lt;br/&gt;Distance traveled: 1552 km&lt;br/&gt;UTC Time: 18:34   Elapsed time: 02:04</v>
      </c>
      <c r="H124" s="3" t="s">
        <v>107</v>
      </c>
      <c r="I124" s="3" t="s">
        <v>107</v>
      </c>
      <c r="J124" s="3" t="s">
        <v>174</v>
      </c>
      <c r="K124" s="3">
        <v>522</v>
      </c>
      <c r="L124" s="3" t="s">
        <v>188</v>
      </c>
      <c r="M124" s="3" t="s">
        <v>110</v>
      </c>
      <c r="N124" s="3">
        <v>0.5</v>
      </c>
      <c r="O124" s="3" t="b">
        <v>1</v>
      </c>
      <c r="P124" s="3" t="b">
        <v>1</v>
      </c>
      <c r="Q124" s="3"/>
    </row>
    <row r="125" spans="1:17" x14ac:dyDescent="0.25">
      <c r="A125" s="3">
        <f>Flight1!C125</f>
        <v>7.9920927199521641</v>
      </c>
      <c r="B125" s="3">
        <f>Flight1!D125</f>
        <v>96.129185925160087</v>
      </c>
      <c r="C125" s="2">
        <f>Flight1!A125</f>
        <v>41705.774305555555</v>
      </c>
      <c r="D125" s="3" t="str">
        <f>IF(ISBLANK(Flight1!N125),"",Flight1!N125)</f>
        <v/>
      </c>
      <c r="E125" s="10">
        <f>Flight1!J125</f>
        <v>584.66666610399261</v>
      </c>
      <c r="F125" s="10">
        <f t="shared" si="1"/>
        <v>584.66666610399261</v>
      </c>
      <c r="G125" s="10" t="str">
        <f>"Flight1&lt;br/&gt;"&amp;D125&amp;"&lt;br/&gt;Altitude: "&amp;INT(E125/0.3048)&amp;" ft "&amp;INT(E125)&amp;" m&lt;br/&gt;Heading: "&amp;Flight1!E125&amp;" deg "&amp;Flight1!F125&amp;"&lt;br/&gt;Speed: "&amp;Flight1!H125&amp;" km/hr&lt;br/&gt;Distance traveled: "&amp;ROUND(Flight1!M125,0)&amp;" km&lt;br/&gt;UTC Time: "&amp;TEXT(Flight1!A125,"hh:mm")&amp;"   Elapsed time: "&amp;TEXT(Flight1!A125-Flight1!$A$3,"hh:mm")</f>
        <v>Flight1&lt;br/&gt;&lt;br/&gt;Altitude: 1918 ft 584 m&lt;br/&gt;Heading: 225 deg SW&lt;br/&gt;Speed: 700 km/hr&lt;br/&gt;Distance traveled: 1564 km&lt;br/&gt;UTC Time: 18:35   Elapsed time: 02:05</v>
      </c>
      <c r="H125" s="3" t="s">
        <v>107</v>
      </c>
      <c r="I125" s="3" t="s">
        <v>107</v>
      </c>
      <c r="J125" s="3" t="s">
        <v>174</v>
      </c>
      <c r="K125" s="3">
        <v>522</v>
      </c>
      <c r="L125" s="3" t="s">
        <v>188</v>
      </c>
      <c r="M125" s="3" t="s">
        <v>110</v>
      </c>
      <c r="N125" s="3">
        <v>0.5</v>
      </c>
      <c r="O125" s="3" t="b">
        <v>1</v>
      </c>
      <c r="P125" s="3" t="b">
        <v>1</v>
      </c>
      <c r="Q125" s="3"/>
    </row>
    <row r="126" spans="1:17" x14ac:dyDescent="0.25">
      <c r="A126" s="3">
        <f>Flight1!C126</f>
        <v>7.917895750435223</v>
      </c>
      <c r="B126" s="3">
        <f>Flight1!D126</f>
        <v>96.054281596378644</v>
      </c>
      <c r="C126" s="2">
        <f>Flight1!A126</f>
        <v>41705.775000000001</v>
      </c>
      <c r="D126" s="3" t="str">
        <f>IF(ISBLANK(Flight1!N126),"",Flight1!N126)</f>
        <v/>
      </c>
      <c r="E126" s="10">
        <f>Flight1!J126</f>
        <v>584.66666610399261</v>
      </c>
      <c r="F126" s="10">
        <f t="shared" si="1"/>
        <v>584.66666610399261</v>
      </c>
      <c r="G126" s="10" t="str">
        <f>"Flight1&lt;br/&gt;"&amp;D126&amp;"&lt;br/&gt;Altitude: "&amp;INT(E126/0.3048)&amp;" ft "&amp;INT(E126)&amp;" m&lt;br/&gt;Heading: "&amp;Flight1!E126&amp;" deg "&amp;Flight1!F126&amp;"&lt;br/&gt;Speed: "&amp;Flight1!H126&amp;" km/hr&lt;br/&gt;Distance traveled: "&amp;ROUND(Flight1!M126,0)&amp;" km&lt;br/&gt;UTC Time: "&amp;TEXT(Flight1!A126,"hh:mm")&amp;"   Elapsed time: "&amp;TEXT(Flight1!A126-Flight1!$A$3,"hh:mm")</f>
        <v>Flight1&lt;br/&gt;&lt;br/&gt;Altitude: 1918 ft 584 m&lt;br/&gt;Heading: 225 deg SW&lt;br/&gt;Speed: 700 km/hr&lt;br/&gt;Distance traveled: 1576 km&lt;br/&gt;UTC Time: 18:36   Elapsed time: 02:06</v>
      </c>
      <c r="H126" s="3" t="s">
        <v>107</v>
      </c>
      <c r="I126" s="3" t="s">
        <v>107</v>
      </c>
      <c r="J126" s="3" t="s">
        <v>174</v>
      </c>
      <c r="K126" s="3">
        <v>522</v>
      </c>
      <c r="L126" s="3" t="s">
        <v>188</v>
      </c>
      <c r="M126" s="3" t="s">
        <v>110</v>
      </c>
      <c r="N126" s="3">
        <v>0.5</v>
      </c>
      <c r="O126" s="3" t="b">
        <v>1</v>
      </c>
      <c r="P126" s="3" t="b">
        <v>1</v>
      </c>
      <c r="Q126" s="3"/>
    </row>
    <row r="127" spans="1:17" x14ac:dyDescent="0.25">
      <c r="A127" s="3">
        <f>Flight1!C127</f>
        <v>7.8436988443120681</v>
      </c>
      <c r="B127" s="3">
        <f>Flight1!D127</f>
        <v>95.979390693080617</v>
      </c>
      <c r="C127" s="2">
        <f>Flight1!A127</f>
        <v>41705.775694444448</v>
      </c>
      <c r="D127" s="3" t="str">
        <f>IF(ISBLANK(Flight1!N127),"",Flight1!N127)</f>
        <v/>
      </c>
      <c r="E127" s="10">
        <f>Flight1!J127</f>
        <v>584.66666610399261</v>
      </c>
      <c r="F127" s="10">
        <f t="shared" si="1"/>
        <v>584.66666610399261</v>
      </c>
      <c r="G127" s="10" t="str">
        <f>"Flight1&lt;br/&gt;"&amp;D127&amp;"&lt;br/&gt;Altitude: "&amp;INT(E127/0.3048)&amp;" ft "&amp;INT(E127)&amp;" m&lt;br/&gt;Heading: "&amp;Flight1!E127&amp;" deg "&amp;Flight1!F127&amp;"&lt;br/&gt;Speed: "&amp;Flight1!H127&amp;" km/hr&lt;br/&gt;Distance traveled: "&amp;ROUND(Flight1!M127,0)&amp;" km&lt;br/&gt;UTC Time: "&amp;TEXT(Flight1!A127,"hh:mm")&amp;"   Elapsed time: "&amp;TEXT(Flight1!A127-Flight1!$A$3,"hh:mm")</f>
        <v>Flight1&lt;br/&gt;&lt;br/&gt;Altitude: 1918 ft 584 m&lt;br/&gt;Heading: 225 deg SW&lt;br/&gt;Speed: 700 km/hr&lt;br/&gt;Distance traveled: 1587 km&lt;br/&gt;UTC Time: 18:37   Elapsed time: 02:07</v>
      </c>
      <c r="H127" s="3" t="s">
        <v>107</v>
      </c>
      <c r="I127" s="3" t="s">
        <v>107</v>
      </c>
      <c r="J127" s="3" t="s">
        <v>174</v>
      </c>
      <c r="K127" s="3">
        <v>522</v>
      </c>
      <c r="L127" s="3" t="s">
        <v>188</v>
      </c>
      <c r="M127" s="3" t="s">
        <v>110</v>
      </c>
      <c r="N127" s="3">
        <v>0.5</v>
      </c>
      <c r="O127" s="3" t="b">
        <v>1</v>
      </c>
      <c r="P127" s="3" t="b">
        <v>1</v>
      </c>
      <c r="Q127" s="3"/>
    </row>
    <row r="128" spans="1:17" x14ac:dyDescent="0.25">
      <c r="A128" s="3">
        <f>Flight1!C128</f>
        <v>7.7695020015600367</v>
      </c>
      <c r="B128" s="3">
        <f>Flight1!D128</f>
        <v>95.904513084897545</v>
      </c>
      <c r="C128" s="2">
        <f>Flight1!A128</f>
        <v>41705.776388888895</v>
      </c>
      <c r="D128" s="3" t="str">
        <f>IF(ISBLANK(Flight1!N128),"",Flight1!N128)</f>
        <v/>
      </c>
      <c r="E128" s="10">
        <f>Flight1!J128</f>
        <v>584.66666610399261</v>
      </c>
      <c r="F128" s="10">
        <f t="shared" si="1"/>
        <v>584.66666610399261</v>
      </c>
      <c r="G128" s="10" t="str">
        <f>"Flight1&lt;br/&gt;"&amp;D128&amp;"&lt;br/&gt;Altitude: "&amp;INT(E128/0.3048)&amp;" ft "&amp;INT(E128)&amp;" m&lt;br/&gt;Heading: "&amp;Flight1!E128&amp;" deg "&amp;Flight1!F128&amp;"&lt;br/&gt;Speed: "&amp;Flight1!H128&amp;" km/hr&lt;br/&gt;Distance traveled: "&amp;ROUND(Flight1!M128,0)&amp;" km&lt;br/&gt;UTC Time: "&amp;TEXT(Flight1!A128,"hh:mm")&amp;"   Elapsed time: "&amp;TEXT(Flight1!A128-Flight1!$A$3,"hh:mm")</f>
        <v>Flight1&lt;br/&gt;&lt;br/&gt;Altitude: 1918 ft 584 m&lt;br/&gt;Heading: 225 deg SW&lt;br/&gt;Speed: 700 km/hr&lt;br/&gt;Distance traveled: 1599 km&lt;br/&gt;UTC Time: 18:38   Elapsed time: 02:08</v>
      </c>
      <c r="H128" s="3" t="s">
        <v>107</v>
      </c>
      <c r="I128" s="3" t="s">
        <v>107</v>
      </c>
      <c r="J128" s="3" t="s">
        <v>174</v>
      </c>
      <c r="K128" s="3">
        <v>522</v>
      </c>
      <c r="L128" s="3" t="s">
        <v>188</v>
      </c>
      <c r="M128" s="3" t="s">
        <v>110</v>
      </c>
      <c r="N128" s="3">
        <v>0.5</v>
      </c>
      <c r="O128" s="3" t="b">
        <v>1</v>
      </c>
      <c r="P128" s="3" t="b">
        <v>1</v>
      </c>
      <c r="Q128" s="3"/>
    </row>
    <row r="129" spans="1:17" x14ac:dyDescent="0.25">
      <c r="A129" s="3">
        <f>Flight1!C129</f>
        <v>7.6953052229341363</v>
      </c>
      <c r="B129" s="3">
        <f>Flight1!D129</f>
        <v>95.829648642359615</v>
      </c>
      <c r="C129" s="2">
        <f>Flight1!A129</f>
        <v>41705.777083333334</v>
      </c>
      <c r="D129" s="3" t="str">
        <f>IF(ISBLANK(Flight1!N129),"",Flight1!N129)</f>
        <v/>
      </c>
      <c r="E129" s="10">
        <f>Flight1!J129</f>
        <v>584.66666610399261</v>
      </c>
      <c r="F129" s="10">
        <f t="shared" si="1"/>
        <v>584.66666610399261</v>
      </c>
      <c r="G129" s="10" t="str">
        <f>"Flight1&lt;br/&gt;"&amp;D129&amp;"&lt;br/&gt;Altitude: "&amp;INT(E129/0.3048)&amp;" ft "&amp;INT(E129)&amp;" m&lt;br/&gt;Heading: "&amp;Flight1!E129&amp;" deg "&amp;Flight1!F129&amp;"&lt;br/&gt;Speed: "&amp;Flight1!H129&amp;" km/hr&lt;br/&gt;Distance traveled: "&amp;ROUND(Flight1!M129,0)&amp;" km&lt;br/&gt;UTC Time: "&amp;TEXT(Flight1!A129,"hh:mm")&amp;"   Elapsed time: "&amp;TEXT(Flight1!A129-Flight1!$A$3,"hh:mm")</f>
        <v>Flight1&lt;br/&gt;&lt;br/&gt;Altitude: 1918 ft 584 m&lt;br/&gt;Heading: 225 deg SW&lt;br/&gt;Speed: 700 km/hr&lt;br/&gt;Distance traveled: 1611 km&lt;br/&gt;UTC Time: 18:39   Elapsed time: 02:09</v>
      </c>
      <c r="H129" s="3" t="s">
        <v>107</v>
      </c>
      <c r="I129" s="3" t="s">
        <v>107</v>
      </c>
      <c r="J129" s="3" t="s">
        <v>174</v>
      </c>
      <c r="K129" s="3">
        <v>522</v>
      </c>
      <c r="L129" s="3" t="s">
        <v>188</v>
      </c>
      <c r="M129" s="3" t="s">
        <v>110</v>
      </c>
      <c r="N129" s="3">
        <v>0.5</v>
      </c>
      <c r="O129" s="3" t="b">
        <v>1</v>
      </c>
      <c r="P129" s="3" t="b">
        <v>1</v>
      </c>
      <c r="Q129" s="3"/>
    </row>
    <row r="130" spans="1:17" x14ac:dyDescent="0.25">
      <c r="A130" s="3">
        <f>Flight1!C130</f>
        <v>7.6211085068572348</v>
      </c>
      <c r="B130" s="3">
        <f>Flight1!D130</f>
        <v>95.754797233757259</v>
      </c>
      <c r="C130" s="2">
        <f>Flight1!A130</f>
        <v>41705.777777777781</v>
      </c>
      <c r="D130" s="3" t="str">
        <f>IF(ISBLANK(Flight1!N130),"",Flight1!N130)</f>
        <v/>
      </c>
      <c r="E130" s="10">
        <f>Flight1!J130</f>
        <v>584.66666610399261</v>
      </c>
      <c r="F130" s="10">
        <f t="shared" si="1"/>
        <v>584.66666610399261</v>
      </c>
      <c r="G130" s="10" t="str">
        <f>"Flight1&lt;br/&gt;"&amp;D130&amp;"&lt;br/&gt;Altitude: "&amp;INT(E130/0.3048)&amp;" ft "&amp;INT(E130)&amp;" m&lt;br/&gt;Heading: "&amp;Flight1!E130&amp;" deg "&amp;Flight1!F130&amp;"&lt;br/&gt;Speed: "&amp;Flight1!H130&amp;" km/hr&lt;br/&gt;Distance traveled: "&amp;ROUND(Flight1!M130,0)&amp;" km&lt;br/&gt;UTC Time: "&amp;TEXT(Flight1!A130,"hh:mm")&amp;"   Elapsed time: "&amp;TEXT(Flight1!A130-Flight1!$A$3,"hh:mm")</f>
        <v>Flight1&lt;br/&gt;&lt;br/&gt;Altitude: 1918 ft 584 m&lt;br/&gt;Heading: 225 deg SW&lt;br/&gt;Speed: 700 km/hr&lt;br/&gt;Distance traveled: 1622 km&lt;br/&gt;UTC Time: 18:40   Elapsed time: 02:10</v>
      </c>
      <c r="H130" s="3" t="s">
        <v>107</v>
      </c>
      <c r="I130" s="3" t="s">
        <v>107</v>
      </c>
      <c r="J130" s="3" t="s">
        <v>174</v>
      </c>
      <c r="K130" s="3">
        <v>522</v>
      </c>
      <c r="L130" s="3" t="s">
        <v>188</v>
      </c>
      <c r="M130" s="3" t="s">
        <v>110</v>
      </c>
      <c r="N130" s="3">
        <v>0.5</v>
      </c>
      <c r="O130" s="3" t="b">
        <v>1</v>
      </c>
      <c r="P130" s="3" t="b">
        <v>1</v>
      </c>
      <c r="Q130" s="3"/>
    </row>
    <row r="131" spans="1:17" x14ac:dyDescent="0.25">
      <c r="A131" s="3">
        <f>Flight1!C131</f>
        <v>7.5469118540847937</v>
      </c>
      <c r="B131" s="3">
        <f>Flight1!D131</f>
        <v>95.679958729845907</v>
      </c>
      <c r="C131" s="2">
        <f>Flight1!A131</f>
        <v>41705.778472222228</v>
      </c>
      <c r="D131" s="3" t="str">
        <f>IF(ISBLANK(Flight1!N131),"",Flight1!N131)</f>
        <v/>
      </c>
      <c r="E131" s="10">
        <f>Flight1!J131</f>
        <v>584.66666610399261</v>
      </c>
      <c r="F131" s="10">
        <f t="shared" si="1"/>
        <v>584.66666610399261</v>
      </c>
      <c r="G131" s="10" t="str">
        <f>"Flight1&lt;br/&gt;"&amp;D131&amp;"&lt;br/&gt;Altitude: "&amp;INT(E131/0.3048)&amp;" ft "&amp;INT(E131)&amp;" m&lt;br/&gt;Heading: "&amp;Flight1!E131&amp;" deg "&amp;Flight1!F131&amp;"&lt;br/&gt;Speed: "&amp;Flight1!H131&amp;" km/hr&lt;br/&gt;Distance traveled: "&amp;ROUND(Flight1!M131,0)&amp;" km&lt;br/&gt;UTC Time: "&amp;TEXT(Flight1!A131,"hh:mm")&amp;"   Elapsed time: "&amp;TEXT(Flight1!A131-Flight1!$A$3,"hh:mm")</f>
        <v>Flight1&lt;br/&gt;&lt;br/&gt;Altitude: 1918 ft 584 m&lt;br/&gt;Heading: 225 deg SW&lt;br/&gt;Speed: 700 km/hr&lt;br/&gt;Distance traveled: 1634 km&lt;br/&gt;UTC Time: 18:41   Elapsed time: 02:11</v>
      </c>
      <c r="H131" s="3" t="s">
        <v>107</v>
      </c>
      <c r="I131" s="3" t="s">
        <v>107</v>
      </c>
      <c r="J131" s="3" t="s">
        <v>174</v>
      </c>
      <c r="K131" s="3">
        <v>522</v>
      </c>
      <c r="L131" s="3" t="s">
        <v>188</v>
      </c>
      <c r="M131" s="3" t="s">
        <v>110</v>
      </c>
      <c r="N131" s="3">
        <v>0.5</v>
      </c>
      <c r="O131" s="3" t="b">
        <v>1</v>
      </c>
      <c r="P131" s="3" t="b">
        <v>1</v>
      </c>
      <c r="Q131" s="3"/>
    </row>
    <row r="132" spans="1:17" x14ac:dyDescent="0.25">
      <c r="A132" s="3">
        <f>Flight1!C132</f>
        <v>7.4727152653724938</v>
      </c>
      <c r="B132" s="3">
        <f>Flight1!D132</f>
        <v>95.605133001491339</v>
      </c>
      <c r="C132" s="2">
        <f>Flight1!A132</f>
        <v>41705.779166666667</v>
      </c>
      <c r="D132" s="3" t="str">
        <f>IF(ISBLANK(Flight1!N132),"",Flight1!N132)</f>
        <v/>
      </c>
      <c r="E132" s="10">
        <f>Flight1!J132</f>
        <v>584.66666610399261</v>
      </c>
      <c r="F132" s="10">
        <f t="shared" si="1"/>
        <v>584.66666610399261</v>
      </c>
      <c r="G132" s="10" t="str">
        <f>"Flight1&lt;br/&gt;"&amp;D132&amp;"&lt;br/&gt;Altitude: "&amp;INT(E132/0.3048)&amp;" ft "&amp;INT(E132)&amp;" m&lt;br/&gt;Heading: "&amp;Flight1!E132&amp;" deg "&amp;Flight1!F132&amp;"&lt;br/&gt;Speed: "&amp;Flight1!H132&amp;" km/hr&lt;br/&gt;Distance traveled: "&amp;ROUND(Flight1!M132,0)&amp;" km&lt;br/&gt;UTC Time: "&amp;TEXT(Flight1!A132,"hh:mm")&amp;"   Elapsed time: "&amp;TEXT(Flight1!A132-Flight1!$A$3,"hh:mm")</f>
        <v>Flight1&lt;br/&gt;&lt;br/&gt;Altitude: 1918 ft 584 m&lt;br/&gt;Heading: 225 deg SW&lt;br/&gt;Speed: 700 km/hr&lt;br/&gt;Distance traveled: 1646 km&lt;br/&gt;UTC Time: 18:42   Elapsed time: 02:12</v>
      </c>
      <c r="H132" s="3" t="s">
        <v>107</v>
      </c>
      <c r="I132" s="3" t="s">
        <v>107</v>
      </c>
      <c r="J132" s="3" t="s">
        <v>174</v>
      </c>
      <c r="K132" s="3">
        <v>522</v>
      </c>
      <c r="L132" s="3" t="s">
        <v>188</v>
      </c>
      <c r="M132" s="3" t="s">
        <v>110</v>
      </c>
      <c r="N132" s="3">
        <v>0.5</v>
      </c>
      <c r="O132" s="3" t="b">
        <v>1</v>
      </c>
      <c r="P132" s="3" t="b">
        <v>1</v>
      </c>
      <c r="Q132" s="3"/>
    </row>
    <row r="133" spans="1:17" x14ac:dyDescent="0.25">
      <c r="A133" s="3">
        <f>Flight1!C133</f>
        <v>7.3985187391438823</v>
      </c>
      <c r="B133" s="3">
        <f>Flight1!D133</f>
        <v>95.530319917317328</v>
      </c>
      <c r="C133" s="2">
        <f>Flight1!A133</f>
        <v>41705.779861111114</v>
      </c>
      <c r="D133" s="3" t="str">
        <f>IF(ISBLANK(Flight1!N133),"",Flight1!N133)</f>
        <v/>
      </c>
      <c r="E133" s="10">
        <f>Flight1!J133</f>
        <v>584.66666610399261</v>
      </c>
      <c r="F133" s="10">
        <f t="shared" ref="F133:F196" si="2">E133</f>
        <v>584.66666610399261</v>
      </c>
      <c r="G133" s="10" t="str">
        <f>"Flight1&lt;br/&gt;"&amp;D133&amp;"&lt;br/&gt;Altitude: "&amp;INT(E133/0.3048)&amp;" ft "&amp;INT(E133)&amp;" m&lt;br/&gt;Heading: "&amp;Flight1!E133&amp;" deg "&amp;Flight1!F133&amp;"&lt;br/&gt;Speed: "&amp;Flight1!H133&amp;" km/hr&lt;br/&gt;Distance traveled: "&amp;ROUND(Flight1!M133,0)&amp;" km&lt;br/&gt;UTC Time: "&amp;TEXT(Flight1!A133,"hh:mm")&amp;"   Elapsed time: "&amp;TEXT(Flight1!A133-Flight1!$A$3,"hh:mm")</f>
        <v>Flight1&lt;br/&gt;&lt;br/&gt;Altitude: 1918 ft 584 m&lt;br/&gt;Heading: 225 deg SW&lt;br/&gt;Speed: 700 km/hr&lt;br/&gt;Distance traveled: 1657 km&lt;br/&gt;UTC Time: 18:43   Elapsed time: 02:13</v>
      </c>
      <c r="H133" s="3" t="s">
        <v>107</v>
      </c>
      <c r="I133" s="3" t="s">
        <v>107</v>
      </c>
      <c r="J133" s="3" t="s">
        <v>174</v>
      </c>
      <c r="K133" s="3">
        <v>522</v>
      </c>
      <c r="L133" s="3" t="s">
        <v>188</v>
      </c>
      <c r="M133" s="3" t="s">
        <v>110</v>
      </c>
      <c r="N133" s="3">
        <v>0.5</v>
      </c>
      <c r="O133" s="3" t="b">
        <v>1</v>
      </c>
      <c r="P133" s="3" t="b">
        <v>1</v>
      </c>
      <c r="Q133" s="3"/>
    </row>
    <row r="134" spans="1:17" x14ac:dyDescent="0.25">
      <c r="A134" s="3">
        <f>Flight1!C134</f>
        <v>7.324322276155085</v>
      </c>
      <c r="B134" s="3">
        <f>Flight1!D134</f>
        <v>95.455519348407961</v>
      </c>
      <c r="C134" s="2">
        <f>Flight1!A134</f>
        <v>41705.780555555561</v>
      </c>
      <c r="D134" s="3" t="str">
        <f>IF(ISBLANK(Flight1!N134),"",Flight1!N134)</f>
        <v/>
      </c>
      <c r="E134" s="10">
        <f>Flight1!J134</f>
        <v>584.66666610399261</v>
      </c>
      <c r="F134" s="10">
        <f t="shared" si="2"/>
        <v>584.66666610399261</v>
      </c>
      <c r="G134" s="10" t="str">
        <f>"Flight1&lt;br/&gt;"&amp;D134&amp;"&lt;br/&gt;Altitude: "&amp;INT(E134/0.3048)&amp;" ft "&amp;INT(E134)&amp;" m&lt;br/&gt;Heading: "&amp;Flight1!E134&amp;" deg "&amp;Flight1!F134&amp;"&lt;br/&gt;Speed: "&amp;Flight1!H134&amp;" km/hr&lt;br/&gt;Distance traveled: "&amp;ROUND(Flight1!M134,0)&amp;" km&lt;br/&gt;UTC Time: "&amp;TEXT(Flight1!A134,"hh:mm")&amp;"   Elapsed time: "&amp;TEXT(Flight1!A134-Flight1!$A$3,"hh:mm")</f>
        <v>Flight1&lt;br/&gt;&lt;br/&gt;Altitude: 1918 ft 584 m&lt;br/&gt;Heading: 225 deg SW&lt;br/&gt;Speed: 700 km/hr&lt;br/&gt;Distance traveled: 1669 km&lt;br/&gt;UTC Time: 18:44   Elapsed time: 02:14</v>
      </c>
      <c r="H134" s="3" t="s">
        <v>107</v>
      </c>
      <c r="I134" s="3" t="s">
        <v>107</v>
      </c>
      <c r="J134" s="3" t="s">
        <v>174</v>
      </c>
      <c r="K134" s="3">
        <v>522</v>
      </c>
      <c r="L134" s="3" t="s">
        <v>188</v>
      </c>
      <c r="M134" s="3" t="s">
        <v>110</v>
      </c>
      <c r="N134" s="3">
        <v>0.5</v>
      </c>
      <c r="O134" s="3" t="b">
        <v>1</v>
      </c>
      <c r="P134" s="3" t="b">
        <v>1</v>
      </c>
      <c r="Q134" s="3"/>
    </row>
    <row r="135" spans="1:17" x14ac:dyDescent="0.25">
      <c r="A135" s="3">
        <f>Flight1!C135</f>
        <v>7.2501258771624499</v>
      </c>
      <c r="B135" s="3">
        <f>Flight1!D135</f>
        <v>95.380731165954217</v>
      </c>
      <c r="C135" s="2">
        <f>Flight1!A135</f>
        <v>41705.78125</v>
      </c>
      <c r="D135" s="3" t="str">
        <f>IF(ISBLANK(Flight1!N135),"",Flight1!N135)</f>
        <v/>
      </c>
      <c r="E135" s="10">
        <f>Flight1!J135</f>
        <v>584.66666610399261</v>
      </c>
      <c r="F135" s="10">
        <f t="shared" si="2"/>
        <v>584.66666610399261</v>
      </c>
      <c r="G135" s="10" t="str">
        <f>"Flight1&lt;br/&gt;"&amp;D135&amp;"&lt;br/&gt;Altitude: "&amp;INT(E135/0.3048)&amp;" ft "&amp;INT(E135)&amp;" m&lt;br/&gt;Heading: "&amp;Flight1!E135&amp;" deg "&amp;Flight1!F135&amp;"&lt;br/&gt;Speed: "&amp;Flight1!H135&amp;" km/hr&lt;br/&gt;Distance traveled: "&amp;ROUND(Flight1!M135,0)&amp;" km&lt;br/&gt;UTC Time: "&amp;TEXT(Flight1!A135,"hh:mm")&amp;"   Elapsed time: "&amp;TEXT(Flight1!A135-Flight1!$A$3,"hh:mm")</f>
        <v>Flight1&lt;br/&gt;&lt;br/&gt;Altitude: 1918 ft 584 m&lt;br/&gt;Heading: 225 deg SW&lt;br/&gt;Speed: 700 km/hr&lt;br/&gt;Distance traveled: 1681 km&lt;br/&gt;UTC Time: 18:45   Elapsed time: 02:15</v>
      </c>
      <c r="H135" s="3" t="s">
        <v>107</v>
      </c>
      <c r="I135" s="3" t="s">
        <v>107</v>
      </c>
      <c r="J135" s="3" t="s">
        <v>174</v>
      </c>
      <c r="K135" s="3">
        <v>522</v>
      </c>
      <c r="L135" s="3" t="s">
        <v>188</v>
      </c>
      <c r="M135" s="3" t="s">
        <v>110</v>
      </c>
      <c r="N135" s="3">
        <v>0.5</v>
      </c>
      <c r="O135" s="3" t="b">
        <v>1</v>
      </c>
      <c r="P135" s="3" t="b">
        <v>1</v>
      </c>
      <c r="Q135" s="3"/>
    </row>
    <row r="136" spans="1:17" x14ac:dyDescent="0.25">
      <c r="A136" s="3">
        <f>Flight1!C136</f>
        <v>7.1759295405901966</v>
      </c>
      <c r="B136" s="3">
        <f>Flight1!D136</f>
        <v>95.305955238902754</v>
      </c>
      <c r="C136" s="2">
        <f>Flight1!A136</f>
        <v>41705.781944444447</v>
      </c>
      <c r="D136" s="3" t="str">
        <f>IF(ISBLANK(Flight1!N136),"",Flight1!N136)</f>
        <v/>
      </c>
      <c r="E136" s="10">
        <f>Flight1!J136</f>
        <v>584.66666610399261</v>
      </c>
      <c r="F136" s="10">
        <f t="shared" si="2"/>
        <v>584.66666610399261</v>
      </c>
      <c r="G136" s="10" t="str">
        <f>"Flight1&lt;br/&gt;"&amp;D136&amp;"&lt;br/&gt;Altitude: "&amp;INT(E136/0.3048)&amp;" ft "&amp;INT(E136)&amp;" m&lt;br/&gt;Heading: "&amp;Flight1!E136&amp;" deg "&amp;Flight1!F136&amp;"&lt;br/&gt;Speed: "&amp;Flight1!H136&amp;" km/hr&lt;br/&gt;Distance traveled: "&amp;ROUND(Flight1!M136,0)&amp;" km&lt;br/&gt;UTC Time: "&amp;TEXT(Flight1!A136,"hh:mm")&amp;"   Elapsed time: "&amp;TEXT(Flight1!A136-Flight1!$A$3,"hh:mm")</f>
        <v>Flight1&lt;br/&gt;&lt;br/&gt;Altitude: 1918 ft 584 m&lt;br/&gt;Heading: 225 deg SW&lt;br/&gt;Speed: 700 km/hr&lt;br/&gt;Distance traveled: 1692 km&lt;br/&gt;UTC Time: 18:46   Elapsed time: 02:16</v>
      </c>
      <c r="H136" s="3" t="s">
        <v>107</v>
      </c>
      <c r="I136" s="3" t="s">
        <v>107</v>
      </c>
      <c r="J136" s="3" t="s">
        <v>174</v>
      </c>
      <c r="K136" s="3">
        <v>522</v>
      </c>
      <c r="L136" s="3" t="s">
        <v>188</v>
      </c>
      <c r="M136" s="3" t="s">
        <v>110</v>
      </c>
      <c r="N136" s="3">
        <v>0.5</v>
      </c>
      <c r="O136" s="3" t="b">
        <v>1</v>
      </c>
      <c r="P136" s="3" t="b">
        <v>1</v>
      </c>
      <c r="Q136" s="3"/>
    </row>
    <row r="137" spans="1:17" x14ac:dyDescent="0.25">
      <c r="A137" s="3">
        <f>Flight1!C137</f>
        <v>7.1017332671951179</v>
      </c>
      <c r="B137" s="3">
        <f>Flight1!D137</f>
        <v>95.231191438655983</v>
      </c>
      <c r="C137" s="2">
        <f>Flight1!A137</f>
        <v>41705.782638888893</v>
      </c>
      <c r="D137" s="3" t="str">
        <f>IF(ISBLANK(Flight1!N137),"",Flight1!N137)</f>
        <v/>
      </c>
      <c r="E137" s="10">
        <f>Flight1!J137</f>
        <v>584.66666610399261</v>
      </c>
      <c r="F137" s="10">
        <f t="shared" si="2"/>
        <v>584.66666610399261</v>
      </c>
      <c r="G137" s="10" t="str">
        <f>"Flight1&lt;br/&gt;"&amp;D137&amp;"&lt;br/&gt;Altitude: "&amp;INT(E137/0.3048)&amp;" ft "&amp;INT(E137)&amp;" m&lt;br/&gt;Heading: "&amp;Flight1!E137&amp;" deg "&amp;Flight1!F137&amp;"&lt;br/&gt;Speed: "&amp;Flight1!H137&amp;" km/hr&lt;br/&gt;Distance traveled: "&amp;ROUND(Flight1!M137,0)&amp;" km&lt;br/&gt;UTC Time: "&amp;TEXT(Flight1!A137,"hh:mm")&amp;"   Elapsed time: "&amp;TEXT(Flight1!A137-Flight1!$A$3,"hh:mm")</f>
        <v>Flight1&lt;br/&gt;&lt;br/&gt;Altitude: 1918 ft 584 m&lt;br/&gt;Heading: 225 deg SW&lt;br/&gt;Speed: 700 km/hr&lt;br/&gt;Distance traveled: 1704 km&lt;br/&gt;UTC Time: 18:47   Elapsed time: 02:17</v>
      </c>
      <c r="H137" s="3" t="s">
        <v>107</v>
      </c>
      <c r="I137" s="3" t="s">
        <v>107</v>
      </c>
      <c r="J137" s="3" t="s">
        <v>174</v>
      </c>
      <c r="K137" s="3">
        <v>522</v>
      </c>
      <c r="L137" s="3" t="s">
        <v>188</v>
      </c>
      <c r="M137" s="3" t="s">
        <v>110</v>
      </c>
      <c r="N137" s="3">
        <v>0.5</v>
      </c>
      <c r="O137" s="3" t="b">
        <v>1</v>
      </c>
      <c r="P137" s="3" t="b">
        <v>1</v>
      </c>
      <c r="Q137" s="3"/>
    </row>
    <row r="138" spans="1:17" x14ac:dyDescent="0.25">
      <c r="A138" s="3">
        <f>Flight1!C138</f>
        <v>7.0275370577342207</v>
      </c>
      <c r="B138" s="3">
        <f>Flight1!D138</f>
        <v>95.156439636719696</v>
      </c>
      <c r="C138" s="2">
        <f>Flight1!A138</f>
        <v>41705.783333333333</v>
      </c>
      <c r="D138" s="3" t="str">
        <f>IF(ISBLANK(Flight1!N138),"",Flight1!N138)</f>
        <v>IGRIX tot 1771km 497km past GIVAL</v>
      </c>
      <c r="E138" s="10">
        <f>Flight1!J138</f>
        <v>584.66666610399261</v>
      </c>
      <c r="F138" s="10">
        <f t="shared" si="2"/>
        <v>584.66666610399261</v>
      </c>
      <c r="G138" s="10" t="str">
        <f>"Flight1&lt;br/&gt;"&amp;D138&amp;"&lt;br/&gt;Altitude: "&amp;INT(E138/0.3048)&amp;" ft "&amp;INT(E138)&amp;" m&lt;br/&gt;Heading: "&amp;Flight1!E138&amp;" deg "&amp;Flight1!F138&amp;"&lt;br/&gt;Speed: "&amp;Flight1!H138&amp;" km/hr&lt;br/&gt;Distance traveled: "&amp;ROUND(Flight1!M138,0)&amp;" km&lt;br/&gt;UTC Time: "&amp;TEXT(Flight1!A138,"hh:mm")&amp;"   Elapsed time: "&amp;TEXT(Flight1!A138-Flight1!$A$3,"hh:mm")</f>
        <v>Flight1&lt;br/&gt;IGRIX tot 1771km 497km past GIVAL&lt;br/&gt;Altitude: 1918 ft 584 m&lt;br/&gt;Heading: 225 deg SW&lt;br/&gt;Speed: 700 km/hr&lt;br/&gt;Distance traveled: 1716 km&lt;br/&gt;UTC Time: 18:48   Elapsed time: 02:18</v>
      </c>
      <c r="H138" s="3" t="s">
        <v>107</v>
      </c>
      <c r="I138" s="3" t="s">
        <v>107</v>
      </c>
      <c r="J138" s="3" t="s">
        <v>174</v>
      </c>
      <c r="K138" s="3">
        <v>522</v>
      </c>
      <c r="L138" s="3" t="s">
        <v>188</v>
      </c>
      <c r="M138" s="3" t="s">
        <v>110</v>
      </c>
      <c r="N138" s="3">
        <v>0.5</v>
      </c>
      <c r="O138" s="3" t="b">
        <v>1</v>
      </c>
      <c r="P138" s="3" t="b">
        <v>1</v>
      </c>
      <c r="Q138" s="3"/>
    </row>
    <row r="139" spans="1:17" x14ac:dyDescent="0.25">
      <c r="A139" s="3">
        <f>Flight1!C139</f>
        <v>6.9533409106324005</v>
      </c>
      <c r="B139" s="3">
        <f>Flight1!D139</f>
        <v>95.081699702353106</v>
      </c>
      <c r="C139" s="2">
        <f>Flight1!A139</f>
        <v>41705.78402777778</v>
      </c>
      <c r="D139" s="3" t="str">
        <f>IF(ISBLANK(Flight1!N139),"",Flight1!N139)</f>
        <v/>
      </c>
      <c r="E139" s="10">
        <f>Flight1!J139</f>
        <v>584.66666610399261</v>
      </c>
      <c r="F139" s="10">
        <f t="shared" si="2"/>
        <v>584.66666610399261</v>
      </c>
      <c r="G139" s="10" t="str">
        <f>"Flight1&lt;br/&gt;"&amp;D139&amp;"&lt;br/&gt;Altitude: "&amp;INT(E139/0.3048)&amp;" ft "&amp;INT(E139)&amp;" m&lt;br/&gt;Heading: "&amp;Flight1!E139&amp;" deg "&amp;Flight1!F139&amp;"&lt;br/&gt;Speed: "&amp;Flight1!H139&amp;" km/hr&lt;br/&gt;Distance traveled: "&amp;ROUND(Flight1!M139,0)&amp;" km&lt;br/&gt;UTC Time: "&amp;TEXT(Flight1!A139,"hh:mm")&amp;"   Elapsed time: "&amp;TEXT(Flight1!A139-Flight1!$A$3,"hh:mm")</f>
        <v>Flight1&lt;br/&gt;&lt;br/&gt;Altitude: 1918 ft 584 m&lt;br/&gt;Heading: 225 deg SW&lt;br/&gt;Speed: 700 km/hr&lt;br/&gt;Distance traveled: 1727 km&lt;br/&gt;UTC Time: 18:49   Elapsed time: 02:19</v>
      </c>
      <c r="H139" s="3" t="s">
        <v>107</v>
      </c>
      <c r="I139" s="3" t="s">
        <v>107</v>
      </c>
      <c r="J139" s="3" t="s">
        <v>174</v>
      </c>
      <c r="K139" s="3">
        <v>522</v>
      </c>
      <c r="L139" s="3" t="s">
        <v>188</v>
      </c>
      <c r="M139" s="3" t="s">
        <v>110</v>
      </c>
      <c r="N139" s="3">
        <v>0.5</v>
      </c>
      <c r="O139" s="3" t="b">
        <v>1</v>
      </c>
      <c r="P139" s="3" t="b">
        <v>1</v>
      </c>
      <c r="Q139" s="3"/>
    </row>
    <row r="140" spans="1:17" x14ac:dyDescent="0.25">
      <c r="A140" s="3">
        <f>Flight1!C140</f>
        <v>6.8791448266471109</v>
      </c>
      <c r="B140" s="3">
        <f>Flight1!D140</f>
        <v>95.00697150726657</v>
      </c>
      <c r="C140" s="2">
        <f>Flight1!A140</f>
        <v>41705.784722222226</v>
      </c>
      <c r="D140" s="3" t="str">
        <f>IF(ISBLANK(Flight1!N140),"",Flight1!N140)</f>
        <v/>
      </c>
      <c r="E140" s="10">
        <f>Flight1!J140</f>
        <v>584.66666610399261</v>
      </c>
      <c r="F140" s="10">
        <f t="shared" si="2"/>
        <v>584.66666610399261</v>
      </c>
      <c r="G140" s="10" t="str">
        <f>"Flight1&lt;br/&gt;"&amp;D140&amp;"&lt;br/&gt;Altitude: "&amp;INT(E140/0.3048)&amp;" ft "&amp;INT(E140)&amp;" m&lt;br/&gt;Heading: "&amp;Flight1!E140&amp;" deg "&amp;Flight1!F140&amp;"&lt;br/&gt;Speed: "&amp;Flight1!H140&amp;" km/hr&lt;br/&gt;Distance traveled: "&amp;ROUND(Flight1!M140,0)&amp;" km&lt;br/&gt;UTC Time: "&amp;TEXT(Flight1!A140,"hh:mm")&amp;"   Elapsed time: "&amp;TEXT(Flight1!A140-Flight1!$A$3,"hh:mm")</f>
        <v>Flight1&lt;br/&gt;&lt;br/&gt;Altitude: 1918 ft 584 m&lt;br/&gt;Heading: 225 deg SW&lt;br/&gt;Speed: 700 km/hr&lt;br/&gt;Distance traveled: 1739 km&lt;br/&gt;UTC Time: 18:50   Elapsed time: 02:20</v>
      </c>
      <c r="H140" s="3" t="s">
        <v>107</v>
      </c>
      <c r="I140" s="3" t="s">
        <v>107</v>
      </c>
      <c r="J140" s="3" t="s">
        <v>174</v>
      </c>
      <c r="K140" s="3">
        <v>522</v>
      </c>
      <c r="L140" s="3" t="s">
        <v>188</v>
      </c>
      <c r="M140" s="3" t="s">
        <v>110</v>
      </c>
      <c r="N140" s="3">
        <v>0.5</v>
      </c>
      <c r="O140" s="3" t="b">
        <v>1</v>
      </c>
      <c r="P140" s="3" t="b">
        <v>1</v>
      </c>
      <c r="Q140" s="3"/>
    </row>
    <row r="141" spans="1:17" x14ac:dyDescent="0.25">
      <c r="A141" s="3">
        <f>Flight1!C141</f>
        <v>6.8049488065360206</v>
      </c>
      <c r="B141" s="3">
        <f>Flight1!D141</f>
        <v>94.932254923270477</v>
      </c>
      <c r="C141" s="2">
        <f>Flight1!A141</f>
        <v>41705.785416666666</v>
      </c>
      <c r="D141" s="3" t="str">
        <f>IF(ISBLANK(Flight1!N141),"",Flight1!N141)</f>
        <v/>
      </c>
      <c r="E141" s="10">
        <f>Flight1!J141</f>
        <v>584.66666610399261</v>
      </c>
      <c r="F141" s="10">
        <f t="shared" si="2"/>
        <v>584.66666610399261</v>
      </c>
      <c r="G141" s="10" t="str">
        <f>"Flight1&lt;br/&gt;"&amp;D141&amp;"&lt;br/&gt;Altitude: "&amp;INT(E141/0.3048)&amp;" ft "&amp;INT(E141)&amp;" m&lt;br/&gt;Heading: "&amp;Flight1!E141&amp;" deg "&amp;Flight1!F141&amp;"&lt;br/&gt;Speed: "&amp;Flight1!H141&amp;" km/hr&lt;br/&gt;Distance traveled: "&amp;ROUND(Flight1!M141,0)&amp;" km&lt;br/&gt;UTC Time: "&amp;TEXT(Flight1!A141,"hh:mm")&amp;"   Elapsed time: "&amp;TEXT(Flight1!A141-Flight1!$A$3,"hh:mm")</f>
        <v>Flight1&lt;br/&gt;&lt;br/&gt;Altitude: 1918 ft 584 m&lt;br/&gt;Heading: 225 deg SW&lt;br/&gt;Speed: 700 km/hr&lt;br/&gt;Distance traveled: 1751 km&lt;br/&gt;UTC Time: 18:51   Elapsed time: 02:21</v>
      </c>
      <c r="H141" s="3" t="s">
        <v>107</v>
      </c>
      <c r="I141" s="3" t="s">
        <v>107</v>
      </c>
      <c r="J141" s="3" t="s">
        <v>174</v>
      </c>
      <c r="K141" s="3">
        <v>522</v>
      </c>
      <c r="L141" s="3" t="s">
        <v>188</v>
      </c>
      <c r="M141" s="3" t="s">
        <v>110</v>
      </c>
      <c r="N141" s="3">
        <v>0.5</v>
      </c>
      <c r="O141" s="3" t="b">
        <v>1</v>
      </c>
      <c r="P141" s="3" t="b">
        <v>1</v>
      </c>
      <c r="Q141" s="3"/>
    </row>
    <row r="142" spans="1:17" x14ac:dyDescent="0.25">
      <c r="A142" s="3">
        <f>Flight1!C142</f>
        <v>6.7307528487246966</v>
      </c>
      <c r="B142" s="3">
        <f>Flight1!D142</f>
        <v>94.857549819926263</v>
      </c>
      <c r="C142" s="2">
        <f>Flight1!A142</f>
        <v>41705.786111111112</v>
      </c>
      <c r="D142" s="3" t="str">
        <f>IF(ISBLANK(Flight1!N142),"",Flight1!N142)</f>
        <v/>
      </c>
      <c r="E142" s="10">
        <f>Flight1!J142</f>
        <v>584.66666610399261</v>
      </c>
      <c r="F142" s="10">
        <f t="shared" si="2"/>
        <v>584.66666610399261</v>
      </c>
      <c r="G142" s="10" t="str">
        <f>"Flight1&lt;br/&gt;"&amp;D142&amp;"&lt;br/&gt;Altitude: "&amp;INT(E142/0.3048)&amp;" ft "&amp;INT(E142)&amp;" m&lt;br/&gt;Heading: "&amp;Flight1!E142&amp;" deg "&amp;Flight1!F142&amp;"&lt;br/&gt;Speed: "&amp;Flight1!H142&amp;" km/hr&lt;br/&gt;Distance traveled: "&amp;ROUND(Flight1!M142,0)&amp;" km&lt;br/&gt;UTC Time: "&amp;TEXT(Flight1!A142,"hh:mm")&amp;"   Elapsed time: "&amp;TEXT(Flight1!A142-Flight1!$A$3,"hh:mm")</f>
        <v>Flight1&lt;br/&gt;&lt;br/&gt;Altitude: 1918 ft 584 m&lt;br/&gt;Heading: 225 deg SW&lt;br/&gt;Speed: 700 km/hr&lt;br/&gt;Distance traveled: 1762 km&lt;br/&gt;UTC Time: 18:52   Elapsed time: 02:22</v>
      </c>
      <c r="H142" s="3" t="s">
        <v>107</v>
      </c>
      <c r="I142" s="3" t="s">
        <v>107</v>
      </c>
      <c r="J142" s="3" t="s">
        <v>174</v>
      </c>
      <c r="K142" s="3">
        <v>522</v>
      </c>
      <c r="L142" s="3" t="s">
        <v>188</v>
      </c>
      <c r="M142" s="3" t="s">
        <v>110</v>
      </c>
      <c r="N142" s="3">
        <v>0.5</v>
      </c>
      <c r="O142" s="3" t="b">
        <v>1</v>
      </c>
      <c r="P142" s="3" t="b">
        <v>1</v>
      </c>
      <c r="Q142" s="3"/>
    </row>
    <row r="143" spans="1:17" x14ac:dyDescent="0.25">
      <c r="A143" s="3">
        <f>Flight1!C143</f>
        <v>6.6565569539712479</v>
      </c>
      <c r="B143" s="3">
        <f>Flight1!D143</f>
        <v>94.782856069242015</v>
      </c>
      <c r="C143" s="2">
        <f>Flight1!A143</f>
        <v>41705.786805555559</v>
      </c>
      <c r="D143" s="3" t="str">
        <f>IF(ISBLANK(Flight1!N143),"",Flight1!N143)</f>
        <v/>
      </c>
      <c r="E143" s="10">
        <f>Flight1!J143</f>
        <v>584.66666610399261</v>
      </c>
      <c r="F143" s="10">
        <f t="shared" si="2"/>
        <v>584.66666610399261</v>
      </c>
      <c r="G143" s="10" t="str">
        <f>"Flight1&lt;br/&gt;"&amp;D143&amp;"&lt;br/&gt;Altitude: "&amp;INT(E143/0.3048)&amp;" ft "&amp;INT(E143)&amp;" m&lt;br/&gt;Heading: "&amp;Flight1!E143&amp;" deg "&amp;Flight1!F143&amp;"&lt;br/&gt;Speed: "&amp;Flight1!H143&amp;" km/hr&lt;br/&gt;Distance traveled: "&amp;ROUND(Flight1!M143,0)&amp;" km&lt;br/&gt;UTC Time: "&amp;TEXT(Flight1!A143,"hh:mm")&amp;"   Elapsed time: "&amp;TEXT(Flight1!A143-Flight1!$A$3,"hh:mm")</f>
        <v>Flight1&lt;br/&gt;&lt;br/&gt;Altitude: 1918 ft 584 m&lt;br/&gt;Heading: 225 deg SW&lt;br/&gt;Speed: 700 km/hr&lt;br/&gt;Distance traveled: 1774 km&lt;br/&gt;UTC Time: 18:53   Elapsed time: 02:23</v>
      </c>
      <c r="H143" s="3" t="s">
        <v>107</v>
      </c>
      <c r="I143" s="3" t="s">
        <v>107</v>
      </c>
      <c r="J143" s="3" t="s">
        <v>174</v>
      </c>
      <c r="K143" s="3">
        <v>522</v>
      </c>
      <c r="L143" s="3" t="s">
        <v>188</v>
      </c>
      <c r="M143" s="3" t="s">
        <v>110</v>
      </c>
      <c r="N143" s="3">
        <v>0.5</v>
      </c>
      <c r="O143" s="3" t="b">
        <v>1</v>
      </c>
      <c r="P143" s="3" t="b">
        <v>1</v>
      </c>
      <c r="Q143" s="3"/>
    </row>
    <row r="144" spans="1:17" x14ac:dyDescent="0.25">
      <c r="A144" s="3">
        <f>Flight1!C144</f>
        <v>6.5823611222565654</v>
      </c>
      <c r="B144" s="3">
        <f>Flight1!D144</f>
        <v>94.708173542540067</v>
      </c>
      <c r="C144" s="2">
        <f>Flight1!A144</f>
        <v>41705.787500000006</v>
      </c>
      <c r="D144" s="3" t="str">
        <f>IF(ISBLANK(Flight1!N144),"",Flight1!N144)</f>
        <v/>
      </c>
      <c r="E144" s="10">
        <f>Flight1!J144</f>
        <v>584.66666610399261</v>
      </c>
      <c r="F144" s="10">
        <f t="shared" si="2"/>
        <v>584.66666610399261</v>
      </c>
      <c r="G144" s="10" t="str">
        <f>"Flight1&lt;br/&gt;"&amp;D144&amp;"&lt;br/&gt;Altitude: "&amp;INT(E144/0.3048)&amp;" ft "&amp;INT(E144)&amp;" m&lt;br/&gt;Heading: "&amp;Flight1!E144&amp;" deg "&amp;Flight1!F144&amp;"&lt;br/&gt;Speed: "&amp;Flight1!H144&amp;" km/hr&lt;br/&gt;Distance traveled: "&amp;ROUND(Flight1!M144,0)&amp;" km&lt;br/&gt;UTC Time: "&amp;TEXT(Flight1!A144,"hh:mm")&amp;"   Elapsed time: "&amp;TEXT(Flight1!A144-Flight1!$A$3,"hh:mm")</f>
        <v>Flight1&lt;br/&gt;&lt;br/&gt;Altitude: 1918 ft 584 m&lt;br/&gt;Heading: 225 deg SW&lt;br/&gt;Speed: 700 km/hr&lt;br/&gt;Distance traveled: 1786 km&lt;br/&gt;UTC Time: 18:54   Elapsed time: 02:24</v>
      </c>
      <c r="H144" s="3" t="s">
        <v>107</v>
      </c>
      <c r="I144" s="3" t="s">
        <v>107</v>
      </c>
      <c r="J144" s="3" t="s">
        <v>174</v>
      </c>
      <c r="K144" s="3">
        <v>522</v>
      </c>
      <c r="L144" s="3" t="s">
        <v>188</v>
      </c>
      <c r="M144" s="3" t="s">
        <v>110</v>
      </c>
      <c r="N144" s="3">
        <v>0.5</v>
      </c>
      <c r="O144" s="3" t="b">
        <v>1</v>
      </c>
      <c r="P144" s="3" t="b">
        <v>1</v>
      </c>
      <c r="Q144" s="3"/>
    </row>
    <row r="145" spans="1:17" x14ac:dyDescent="0.25">
      <c r="A145" s="3">
        <f>Flight1!C145</f>
        <v>6.5081653543391935</v>
      </c>
      <c r="B145" s="3">
        <f>Flight1!D145</f>
        <v>94.633502112020949</v>
      </c>
      <c r="C145" s="2">
        <f>Flight1!A145</f>
        <v>41705.788194444445</v>
      </c>
      <c r="D145" s="3" t="str">
        <f>IF(ISBLANK(Flight1!N145),"",Flight1!N145)</f>
        <v/>
      </c>
      <c r="E145" s="10">
        <f>Flight1!J145</f>
        <v>584.66666610399261</v>
      </c>
      <c r="F145" s="10">
        <f t="shared" si="2"/>
        <v>584.66666610399261</v>
      </c>
      <c r="G145" s="10" t="str">
        <f>"Flight1&lt;br/&gt;"&amp;D145&amp;"&lt;br/&gt;Altitude: "&amp;INT(E145/0.3048)&amp;" ft "&amp;INT(E145)&amp;" m&lt;br/&gt;Heading: "&amp;Flight1!E145&amp;" deg "&amp;Flight1!F145&amp;"&lt;br/&gt;Speed: "&amp;Flight1!H145&amp;" km/hr&lt;br/&gt;Distance traveled: "&amp;ROUND(Flight1!M145,0)&amp;" km&lt;br/&gt;UTC Time: "&amp;TEXT(Flight1!A145,"hh:mm")&amp;"   Elapsed time: "&amp;TEXT(Flight1!A145-Flight1!$A$3,"hh:mm")</f>
        <v>Flight1&lt;br/&gt;&lt;br/&gt;Altitude: 1918 ft 584 m&lt;br/&gt;Heading: 225 deg SW&lt;br/&gt;Speed: 700 km/hr&lt;br/&gt;Distance traveled: 1797 km&lt;br/&gt;UTC Time: 18:55   Elapsed time: 02:25</v>
      </c>
      <c r="H145" s="3" t="s">
        <v>107</v>
      </c>
      <c r="I145" s="3" t="s">
        <v>107</v>
      </c>
      <c r="J145" s="3" t="s">
        <v>174</v>
      </c>
      <c r="K145" s="3">
        <v>522</v>
      </c>
      <c r="L145" s="3" t="s">
        <v>188</v>
      </c>
      <c r="M145" s="3" t="s">
        <v>110</v>
      </c>
      <c r="N145" s="3">
        <v>0.5</v>
      </c>
      <c r="O145" s="3" t="b">
        <v>1</v>
      </c>
      <c r="P145" s="3" t="b">
        <v>1</v>
      </c>
      <c r="Q145" s="3"/>
    </row>
    <row r="146" spans="1:17" x14ac:dyDescent="0.25">
      <c r="A146" s="3">
        <f>Flight1!C146</f>
        <v>6.4339696486455926</v>
      </c>
      <c r="B146" s="3">
        <f>Flight1!D146</f>
        <v>94.558841647633201</v>
      </c>
      <c r="C146" s="2">
        <f>Flight1!A146</f>
        <v>41705.788888888892</v>
      </c>
      <c r="D146" s="3" t="str">
        <f>IF(ISBLANK(Flight1!N146),"",Flight1!N146)</f>
        <v/>
      </c>
      <c r="E146" s="10">
        <f>Flight1!J146</f>
        <v>584.66666610399261</v>
      </c>
      <c r="F146" s="10">
        <f t="shared" si="2"/>
        <v>584.66666610399261</v>
      </c>
      <c r="G146" s="10" t="str">
        <f>"Flight1&lt;br/&gt;"&amp;D146&amp;"&lt;br/&gt;Altitude: "&amp;INT(E146/0.3048)&amp;" ft "&amp;INT(E146)&amp;" m&lt;br/&gt;Heading: "&amp;Flight1!E146&amp;" deg "&amp;Flight1!F146&amp;"&lt;br/&gt;Speed: "&amp;Flight1!H146&amp;" km/hr&lt;br/&gt;Distance traveled: "&amp;ROUND(Flight1!M146,0)&amp;" km&lt;br/&gt;UTC Time: "&amp;TEXT(Flight1!A146,"hh:mm")&amp;"   Elapsed time: "&amp;TEXT(Flight1!A146-Flight1!$A$3,"hh:mm")</f>
        <v>Flight1&lt;br/&gt;&lt;br/&gt;Altitude: 1918 ft 584 m&lt;br/&gt;Heading: 225 deg SW&lt;br/&gt;Speed: 700 km/hr&lt;br/&gt;Distance traveled: 1809 km&lt;br/&gt;UTC Time: 18:56   Elapsed time: 02:26</v>
      </c>
      <c r="H146" s="3" t="s">
        <v>107</v>
      </c>
      <c r="I146" s="3" t="s">
        <v>107</v>
      </c>
      <c r="J146" s="3" t="s">
        <v>174</v>
      </c>
      <c r="K146" s="3">
        <v>522</v>
      </c>
      <c r="L146" s="3" t="s">
        <v>188</v>
      </c>
      <c r="M146" s="3" t="s">
        <v>110</v>
      </c>
      <c r="N146" s="3">
        <v>0.5</v>
      </c>
      <c r="O146" s="3" t="b">
        <v>1</v>
      </c>
      <c r="P146" s="3" t="b">
        <v>1</v>
      </c>
      <c r="Q146" s="3"/>
    </row>
    <row r="147" spans="1:17" x14ac:dyDescent="0.25">
      <c r="A147" s="3">
        <f>Flight1!C147</f>
        <v>6.359774005934745</v>
      </c>
      <c r="B147" s="3">
        <f>Flight1!D147</f>
        <v>94.484192021765992</v>
      </c>
      <c r="C147" s="2">
        <f>Flight1!A147</f>
        <v>41705.789583333339</v>
      </c>
      <c r="D147" s="3" t="str">
        <f>IF(ISBLANK(Flight1!N147),"",Flight1!N147)</f>
        <v/>
      </c>
      <c r="E147" s="10">
        <f>Flight1!J147</f>
        <v>584.66666610399261</v>
      </c>
      <c r="F147" s="10">
        <f t="shared" si="2"/>
        <v>584.66666610399261</v>
      </c>
      <c r="G147" s="10" t="str">
        <f>"Flight1&lt;br/&gt;"&amp;D147&amp;"&lt;br/&gt;Altitude: "&amp;INT(E147/0.3048)&amp;" ft "&amp;INT(E147)&amp;" m&lt;br/&gt;Heading: "&amp;Flight1!E147&amp;" deg "&amp;Flight1!F147&amp;"&lt;br/&gt;Speed: "&amp;Flight1!H147&amp;" km/hr&lt;br/&gt;Distance traveled: "&amp;ROUND(Flight1!M147,0)&amp;" km&lt;br/&gt;UTC Time: "&amp;TEXT(Flight1!A147,"hh:mm")&amp;"   Elapsed time: "&amp;TEXT(Flight1!A147-Flight1!$A$3,"hh:mm")</f>
        <v>Flight1&lt;br/&gt;&lt;br/&gt;Altitude: 1918 ft 584 m&lt;br/&gt;Heading: 225 deg SW&lt;br/&gt;Speed: 700 km/hr&lt;br/&gt;Distance traveled: 1821 km&lt;br/&gt;UTC Time: 18:57   Elapsed time: 02:27</v>
      </c>
      <c r="H147" s="3" t="s">
        <v>107</v>
      </c>
      <c r="I147" s="3" t="s">
        <v>107</v>
      </c>
      <c r="J147" s="3" t="s">
        <v>174</v>
      </c>
      <c r="K147" s="3">
        <v>522</v>
      </c>
      <c r="L147" s="3" t="s">
        <v>188</v>
      </c>
      <c r="M147" s="3" t="s">
        <v>110</v>
      </c>
      <c r="N147" s="3">
        <v>0.5</v>
      </c>
      <c r="O147" s="3" t="b">
        <v>1</v>
      </c>
      <c r="P147" s="3" t="b">
        <v>1</v>
      </c>
      <c r="Q147" s="3"/>
    </row>
    <row r="148" spans="1:17" x14ac:dyDescent="0.25">
      <c r="A148" s="3">
        <f>Flight1!C148</f>
        <v>6.2855784269658512</v>
      </c>
      <c r="B148" s="3">
        <f>Flight1!D148</f>
        <v>94.409553106900631</v>
      </c>
      <c r="C148" s="2">
        <f>Flight1!A148</f>
        <v>41705.790277777778</v>
      </c>
      <c r="D148" s="3" t="str">
        <f>IF(ISBLANK(Flight1!N148),"",Flight1!N148)</f>
        <v/>
      </c>
      <c r="E148" s="10">
        <f>Flight1!J148</f>
        <v>584.66666610399261</v>
      </c>
      <c r="F148" s="10">
        <f t="shared" si="2"/>
        <v>584.66666610399261</v>
      </c>
      <c r="G148" s="10" t="str">
        <f>"Flight1&lt;br/&gt;"&amp;D148&amp;"&lt;br/&gt;Altitude: "&amp;INT(E148/0.3048)&amp;" ft "&amp;INT(E148)&amp;" m&lt;br/&gt;Heading: "&amp;Flight1!E148&amp;" deg "&amp;Flight1!F148&amp;"&lt;br/&gt;Speed: "&amp;Flight1!H148&amp;" km/hr&lt;br/&gt;Distance traveled: "&amp;ROUND(Flight1!M148,0)&amp;" km&lt;br/&gt;UTC Time: "&amp;TEXT(Flight1!A148,"hh:mm")&amp;"   Elapsed time: "&amp;TEXT(Flight1!A148-Flight1!$A$3,"hh:mm")</f>
        <v>Flight1&lt;br/&gt;&lt;br/&gt;Altitude: 1918 ft 584 m&lt;br/&gt;Heading: 225 deg SW&lt;br/&gt;Speed: 700 km/hr&lt;br/&gt;Distance traveled: 1832 km&lt;br/&gt;UTC Time: 18:58   Elapsed time: 02:28</v>
      </c>
      <c r="H148" s="3" t="s">
        <v>107</v>
      </c>
      <c r="I148" s="3" t="s">
        <v>107</v>
      </c>
      <c r="J148" s="3" t="s">
        <v>174</v>
      </c>
      <c r="K148" s="3">
        <v>522</v>
      </c>
      <c r="L148" s="3" t="s">
        <v>188</v>
      </c>
      <c r="M148" s="3" t="s">
        <v>110</v>
      </c>
      <c r="N148" s="3">
        <v>0.5</v>
      </c>
      <c r="O148" s="3" t="b">
        <v>1</v>
      </c>
      <c r="P148" s="3" t="b">
        <v>1</v>
      </c>
      <c r="Q148" s="3"/>
    </row>
    <row r="149" spans="1:17" x14ac:dyDescent="0.25">
      <c r="A149" s="3">
        <f>Flight1!C149</f>
        <v>6.2113829101660345</v>
      </c>
      <c r="B149" s="3">
        <f>Flight1!D149</f>
        <v>94.334924773264063</v>
      </c>
      <c r="C149" s="2">
        <f>Flight1!A149</f>
        <v>41705.790972222225</v>
      </c>
      <c r="D149" s="3" t="str">
        <f>IF(ISBLANK(Flight1!N149),"",Flight1!N149)</f>
        <v/>
      </c>
      <c r="E149" s="10">
        <f>Flight1!J149</f>
        <v>584.66666610399261</v>
      </c>
      <c r="F149" s="10">
        <f t="shared" si="2"/>
        <v>584.66666610399261</v>
      </c>
      <c r="G149" s="10" t="str">
        <f>"Flight1&lt;br/&gt;"&amp;D149&amp;"&lt;br/&gt;Altitude: "&amp;INT(E149/0.3048)&amp;" ft "&amp;INT(E149)&amp;" m&lt;br/&gt;Heading: "&amp;Flight1!E149&amp;" deg "&amp;Flight1!F149&amp;"&lt;br/&gt;Speed: "&amp;Flight1!H149&amp;" km/hr&lt;br/&gt;Distance traveled: "&amp;ROUND(Flight1!M149,0)&amp;" km&lt;br/&gt;UTC Time: "&amp;TEXT(Flight1!A149,"hh:mm")&amp;"   Elapsed time: "&amp;TEXT(Flight1!A149-Flight1!$A$3,"hh:mm")</f>
        <v>Flight1&lt;br/&gt;&lt;br/&gt;Altitude: 1918 ft 584 m&lt;br/&gt;Heading: 225 deg SW&lt;br/&gt;Speed: 700 km/hr&lt;br/&gt;Distance traveled: 1844 km&lt;br/&gt;UTC Time: 18:59   Elapsed time: 02:29</v>
      </c>
      <c r="H149" s="3" t="s">
        <v>107</v>
      </c>
      <c r="I149" s="3" t="s">
        <v>107</v>
      </c>
      <c r="J149" s="3" t="s">
        <v>174</v>
      </c>
      <c r="K149" s="3">
        <v>522</v>
      </c>
      <c r="L149" s="3" t="s">
        <v>188</v>
      </c>
      <c r="M149" s="3" t="s">
        <v>110</v>
      </c>
      <c r="N149" s="3">
        <v>0.5</v>
      </c>
      <c r="O149" s="3" t="b">
        <v>1</v>
      </c>
      <c r="P149" s="3" t="b">
        <v>1</v>
      </c>
      <c r="Q149" s="3"/>
    </row>
    <row r="150" spans="1:17" x14ac:dyDescent="0.25">
      <c r="A150" s="3">
        <f>Flight1!C150</f>
        <v>6.1371874562949351</v>
      </c>
      <c r="B150" s="3">
        <f>Flight1!D150</f>
        <v>94.260306893519484</v>
      </c>
      <c r="C150" s="2">
        <f>Flight1!A150</f>
        <v>41705.791666666672</v>
      </c>
      <c r="D150" s="3" t="str">
        <f>IF(ISBLANK(Flight1!N150),"",Flight1!N150)</f>
        <v/>
      </c>
      <c r="E150" s="10">
        <f>Flight1!J150</f>
        <v>584.66666610399261</v>
      </c>
      <c r="F150" s="10">
        <f t="shared" si="2"/>
        <v>584.66666610399261</v>
      </c>
      <c r="G150" s="10" t="str">
        <f>"Flight1&lt;br/&gt;"&amp;D150&amp;"&lt;br/&gt;Altitude: "&amp;INT(E150/0.3048)&amp;" ft "&amp;INT(E150)&amp;" m&lt;br/&gt;Heading: "&amp;Flight1!E150&amp;" deg "&amp;Flight1!F150&amp;"&lt;br/&gt;Speed: "&amp;Flight1!H150&amp;" km/hr&lt;br/&gt;Distance traveled: "&amp;ROUND(Flight1!M150,0)&amp;" km&lt;br/&gt;UTC Time: "&amp;TEXT(Flight1!A150,"hh:mm")&amp;"   Elapsed time: "&amp;TEXT(Flight1!A150-Flight1!$A$3,"hh:mm")</f>
        <v>Flight1&lt;br/&gt;&lt;br/&gt;Altitude: 1918 ft 584 m&lt;br/&gt;Heading: 225 deg SW&lt;br/&gt;Speed: 700 km/hr&lt;br/&gt;Distance traveled: 1856 km&lt;br/&gt;UTC Time: 19:00   Elapsed time: 02:30</v>
      </c>
      <c r="H150" s="3" t="s">
        <v>107</v>
      </c>
      <c r="I150" s="3" t="s">
        <v>107</v>
      </c>
      <c r="J150" s="3" t="s">
        <v>174</v>
      </c>
      <c r="K150" s="3">
        <v>522</v>
      </c>
      <c r="L150" s="3" t="s">
        <v>188</v>
      </c>
      <c r="M150" s="3" t="s">
        <v>110</v>
      </c>
      <c r="N150" s="3">
        <v>0.5</v>
      </c>
      <c r="O150" s="3" t="b">
        <v>1</v>
      </c>
      <c r="P150" s="3" t="b">
        <v>1</v>
      </c>
      <c r="Q150" s="3"/>
    </row>
    <row r="151" spans="1:17" x14ac:dyDescent="0.25">
      <c r="A151" s="3">
        <f>Flight1!C151</f>
        <v>6.0629920661124039</v>
      </c>
      <c r="B151" s="3">
        <f>Flight1!D151</f>
        <v>94.185699340418893</v>
      </c>
      <c r="C151" s="2">
        <f>Flight1!A151</f>
        <v>41705.792361111111</v>
      </c>
      <c r="D151" s="3" t="str">
        <f>IF(ISBLANK(Flight1!N151),"",Flight1!N151)</f>
        <v/>
      </c>
      <c r="E151" s="10">
        <f>Flight1!J151</f>
        <v>584.66666610399261</v>
      </c>
      <c r="F151" s="10">
        <f t="shared" si="2"/>
        <v>584.66666610399261</v>
      </c>
      <c r="G151" s="10" t="str">
        <f>"Flight1&lt;br/&gt;"&amp;D151&amp;"&lt;br/&gt;Altitude: "&amp;INT(E151/0.3048)&amp;" ft "&amp;INT(E151)&amp;" m&lt;br/&gt;Heading: "&amp;Flight1!E151&amp;" deg "&amp;Flight1!F151&amp;"&lt;br/&gt;Speed: "&amp;Flight1!H151&amp;" km/hr&lt;br/&gt;Distance traveled: "&amp;ROUND(Flight1!M151,0)&amp;" km&lt;br/&gt;UTC Time: "&amp;TEXT(Flight1!A151,"hh:mm")&amp;"   Elapsed time: "&amp;TEXT(Flight1!A151-Flight1!$A$3,"hh:mm")</f>
        <v>Flight1&lt;br/&gt;&lt;br/&gt;Altitude: 1918 ft 584 m&lt;br/&gt;Heading: 225 deg SW&lt;br/&gt;Speed: 700 km/hr&lt;br/&gt;Distance traveled: 1867 km&lt;br/&gt;UTC Time: 19:01   Elapsed time: 02:31</v>
      </c>
      <c r="H151" s="3" t="s">
        <v>107</v>
      </c>
      <c r="I151" s="3" t="s">
        <v>107</v>
      </c>
      <c r="J151" s="3" t="s">
        <v>174</v>
      </c>
      <c r="K151" s="3">
        <v>522</v>
      </c>
      <c r="L151" s="3" t="s">
        <v>188</v>
      </c>
      <c r="M151" s="3" t="s">
        <v>110</v>
      </c>
      <c r="N151" s="3">
        <v>0.5</v>
      </c>
      <c r="O151" s="3" t="b">
        <v>1</v>
      </c>
      <c r="P151" s="3" t="b">
        <v>1</v>
      </c>
      <c r="Q151" s="3"/>
    </row>
    <row r="152" spans="1:17" x14ac:dyDescent="0.25">
      <c r="A152" s="3">
        <f>Flight1!C152</f>
        <v>5.9887967380462266</v>
      </c>
      <c r="B152" s="3">
        <f>Flight1!D152</f>
        <v>94.111101984457491</v>
      </c>
      <c r="C152" s="2">
        <f>Flight1!A152</f>
        <v>41705.793055555558</v>
      </c>
      <c r="D152" s="3" t="str">
        <f>IF(ISBLANK(Flight1!N152),"",Flight1!N152)</f>
        <v/>
      </c>
      <c r="E152" s="10">
        <f>Flight1!J152</f>
        <v>584.66666610399261</v>
      </c>
      <c r="F152" s="10">
        <f t="shared" si="2"/>
        <v>584.66666610399261</v>
      </c>
      <c r="G152" s="10" t="str">
        <f>"Flight1&lt;br/&gt;"&amp;D152&amp;"&lt;br/&gt;Altitude: "&amp;INT(E152/0.3048)&amp;" ft "&amp;INT(E152)&amp;" m&lt;br/&gt;Heading: "&amp;Flight1!E152&amp;" deg "&amp;Flight1!F152&amp;"&lt;br/&gt;Speed: "&amp;Flight1!H152&amp;" km/hr&lt;br/&gt;Distance traveled: "&amp;ROUND(Flight1!M152,0)&amp;" km&lt;br/&gt;UTC Time: "&amp;TEXT(Flight1!A152,"hh:mm")&amp;"   Elapsed time: "&amp;TEXT(Flight1!A152-Flight1!$A$3,"hh:mm")</f>
        <v>Flight1&lt;br/&gt;&lt;br/&gt;Altitude: 1918 ft 584 m&lt;br/&gt;Heading: 225 deg SW&lt;br/&gt;Speed: 700 km/hr&lt;br/&gt;Distance traveled: 1879 km&lt;br/&gt;UTC Time: 19:02   Elapsed time: 02:32</v>
      </c>
      <c r="H152" s="3" t="s">
        <v>107</v>
      </c>
      <c r="I152" s="3" t="s">
        <v>107</v>
      </c>
      <c r="J152" s="3" t="s">
        <v>174</v>
      </c>
      <c r="K152" s="3">
        <v>522</v>
      </c>
      <c r="L152" s="3" t="s">
        <v>188</v>
      </c>
      <c r="M152" s="3" t="s">
        <v>110</v>
      </c>
      <c r="N152" s="3">
        <v>0.5</v>
      </c>
      <c r="O152" s="3" t="b">
        <v>1</v>
      </c>
      <c r="P152" s="3" t="b">
        <v>1</v>
      </c>
      <c r="Q152" s="3"/>
    </row>
    <row r="153" spans="1:17" x14ac:dyDescent="0.25">
      <c r="A153" s="3">
        <f>Flight1!C153</f>
        <v>5.9146014728566927</v>
      </c>
      <c r="B153" s="3">
        <f>Flight1!D153</f>
        <v>94.036514698562442</v>
      </c>
      <c r="C153" s="2">
        <f>Flight1!A153</f>
        <v>41705.793750000004</v>
      </c>
      <c r="D153" s="3" t="str">
        <f>IF(ISBLANK(Flight1!N153),"",Flight1!N153)</f>
        <v/>
      </c>
      <c r="E153" s="10">
        <f>Flight1!J153</f>
        <v>584.66666610399261</v>
      </c>
      <c r="F153" s="10">
        <f t="shared" si="2"/>
        <v>584.66666610399261</v>
      </c>
      <c r="G153" s="10" t="str">
        <f>"Flight1&lt;br/&gt;"&amp;D153&amp;"&lt;br/&gt;Altitude: "&amp;INT(E153/0.3048)&amp;" ft "&amp;INT(E153)&amp;" m&lt;br/&gt;Heading: "&amp;Flight1!E153&amp;" deg "&amp;Flight1!F153&amp;"&lt;br/&gt;Speed: "&amp;Flight1!H153&amp;" km/hr&lt;br/&gt;Distance traveled: "&amp;ROUND(Flight1!M153,0)&amp;" km&lt;br/&gt;UTC Time: "&amp;TEXT(Flight1!A153,"hh:mm")&amp;"   Elapsed time: "&amp;TEXT(Flight1!A153-Flight1!$A$3,"hh:mm")</f>
        <v>Flight1&lt;br/&gt;&lt;br/&gt;Altitude: 1918 ft 584 m&lt;br/&gt;Heading: 225 deg SW&lt;br/&gt;Speed: 700 km/hr&lt;br/&gt;Distance traveled: 1891 km&lt;br/&gt;UTC Time: 19:03   Elapsed time: 02:33</v>
      </c>
      <c r="H153" s="3" t="s">
        <v>107</v>
      </c>
      <c r="I153" s="3" t="s">
        <v>107</v>
      </c>
      <c r="J153" s="3" t="s">
        <v>174</v>
      </c>
      <c r="K153" s="3">
        <v>522</v>
      </c>
      <c r="L153" s="3" t="s">
        <v>188</v>
      </c>
      <c r="M153" s="3" t="s">
        <v>110</v>
      </c>
      <c r="N153" s="3">
        <v>0.5</v>
      </c>
      <c r="O153" s="3" t="b">
        <v>1</v>
      </c>
      <c r="P153" s="3" t="b">
        <v>1</v>
      </c>
      <c r="Q153" s="3"/>
    </row>
    <row r="154" spans="1:17" x14ac:dyDescent="0.25">
      <c r="A154" s="3">
        <f>Flight1!C154</f>
        <v>5.8404062713043059</v>
      </c>
      <c r="B154" s="3">
        <f>Flight1!D154</f>
        <v>93.961937355746329</v>
      </c>
      <c r="C154" s="2">
        <f>Flight1!A154</f>
        <v>41705.794444444444</v>
      </c>
      <c r="D154" s="3" t="str">
        <f>IF(ISBLANK(Flight1!N154),"",Flight1!N154)</f>
        <v/>
      </c>
      <c r="E154" s="10">
        <f>Flight1!J154</f>
        <v>584.66666610399261</v>
      </c>
      <c r="F154" s="10">
        <f t="shared" si="2"/>
        <v>584.66666610399261</v>
      </c>
      <c r="G154" s="10" t="str">
        <f>"Flight1&lt;br/&gt;"&amp;D154&amp;"&lt;br/&gt;Altitude: "&amp;INT(E154/0.3048)&amp;" ft "&amp;INT(E154)&amp;" m&lt;br/&gt;Heading: "&amp;Flight1!E154&amp;" deg "&amp;Flight1!F154&amp;"&lt;br/&gt;Speed: "&amp;Flight1!H154&amp;" km/hr&lt;br/&gt;Distance traveled: "&amp;ROUND(Flight1!M154,0)&amp;" km&lt;br/&gt;UTC Time: "&amp;TEXT(Flight1!A154,"hh:mm")&amp;"   Elapsed time: "&amp;TEXT(Flight1!A154-Flight1!$A$3,"hh:mm")</f>
        <v>Flight1&lt;br/&gt;&lt;br/&gt;Altitude: 1918 ft 584 m&lt;br/&gt;Heading: 225 deg SW&lt;br/&gt;Speed: 700 km/hr&lt;br/&gt;Distance traveled: 1902 km&lt;br/&gt;UTC Time: 19:04   Elapsed time: 02:34</v>
      </c>
      <c r="H154" s="3" t="s">
        <v>107</v>
      </c>
      <c r="I154" s="3" t="s">
        <v>107</v>
      </c>
      <c r="J154" s="3" t="s">
        <v>174</v>
      </c>
      <c r="K154" s="3">
        <v>522</v>
      </c>
      <c r="L154" s="3" t="s">
        <v>188</v>
      </c>
      <c r="M154" s="3" t="s">
        <v>110</v>
      </c>
      <c r="N154" s="3">
        <v>0.5</v>
      </c>
      <c r="O154" s="3" t="b">
        <v>1</v>
      </c>
      <c r="P154" s="3" t="b">
        <v>1</v>
      </c>
      <c r="Q154" s="3"/>
    </row>
    <row r="155" spans="1:17" x14ac:dyDescent="0.25">
      <c r="A155" s="3">
        <f>Flight1!C155</f>
        <v>5.7662111318175135</v>
      </c>
      <c r="B155" s="3">
        <f>Flight1!D155</f>
        <v>93.887369826762594</v>
      </c>
      <c r="C155" s="2">
        <f>Flight1!A155</f>
        <v>41705.795138888891</v>
      </c>
      <c r="D155" s="3" t="str">
        <f>IF(ISBLANK(Flight1!N155),"",Flight1!N155)</f>
        <v/>
      </c>
      <c r="E155" s="10">
        <f>Flight1!J155</f>
        <v>584.66666610399261</v>
      </c>
      <c r="F155" s="10">
        <f t="shared" si="2"/>
        <v>584.66666610399261</v>
      </c>
      <c r="G155" s="10" t="str">
        <f>"Flight1&lt;br/&gt;"&amp;D155&amp;"&lt;br/&gt;Altitude: "&amp;INT(E155/0.3048)&amp;" ft "&amp;INT(E155)&amp;" m&lt;br/&gt;Heading: "&amp;Flight1!E155&amp;" deg "&amp;Flight1!F155&amp;"&lt;br/&gt;Speed: "&amp;Flight1!H155&amp;" km/hr&lt;br/&gt;Distance traveled: "&amp;ROUND(Flight1!M155,0)&amp;" km&lt;br/&gt;UTC Time: "&amp;TEXT(Flight1!A155,"hh:mm")&amp;"   Elapsed time: "&amp;TEXT(Flight1!A155-Flight1!$A$3,"hh:mm")</f>
        <v>Flight1&lt;br/&gt;&lt;br/&gt;Altitude: 1918 ft 584 m&lt;br/&gt;Heading: 225 deg SW&lt;br/&gt;Speed: 700 km/hr&lt;br/&gt;Distance traveled: 1914 km&lt;br/&gt;UTC Time: 19:05   Elapsed time: 02:35</v>
      </c>
      <c r="H155" s="3" t="s">
        <v>107</v>
      </c>
      <c r="I155" s="3" t="s">
        <v>107</v>
      </c>
      <c r="J155" s="3" t="s">
        <v>174</v>
      </c>
      <c r="K155" s="3">
        <v>522</v>
      </c>
      <c r="L155" s="3" t="s">
        <v>188</v>
      </c>
      <c r="M155" s="3" t="s">
        <v>110</v>
      </c>
      <c r="N155" s="3">
        <v>0.5</v>
      </c>
      <c r="O155" s="3" t="b">
        <v>1</v>
      </c>
      <c r="P155" s="3" t="b">
        <v>1</v>
      </c>
      <c r="Q155" s="3"/>
    </row>
    <row r="156" spans="1:17" x14ac:dyDescent="0.25">
      <c r="A156" s="3">
        <f>Flight1!C156</f>
        <v>5.6920160551572545</v>
      </c>
      <c r="B156" s="3">
        <f>Flight1!D156</f>
        <v>93.812811984792319</v>
      </c>
      <c r="C156" s="2">
        <f>Flight1!A156</f>
        <v>41705.795833333337</v>
      </c>
      <c r="D156" s="3" t="str">
        <f>IF(ISBLANK(Flight1!N156),"",Flight1!N156)</f>
        <v>Turn South</v>
      </c>
      <c r="E156" s="10">
        <f>Flight1!J156</f>
        <v>584.66666610399261</v>
      </c>
      <c r="F156" s="10">
        <f t="shared" si="2"/>
        <v>584.66666610399261</v>
      </c>
      <c r="G156" s="10" t="str">
        <f>"Flight1&lt;br/&gt;"&amp;D156&amp;"&lt;br/&gt;Altitude: "&amp;INT(E156/0.3048)&amp;" ft "&amp;INT(E156)&amp;" m&lt;br/&gt;Heading: "&amp;Flight1!E156&amp;" deg "&amp;Flight1!F156&amp;"&lt;br/&gt;Speed: "&amp;Flight1!H156&amp;" km/hr&lt;br/&gt;Distance traveled: "&amp;ROUND(Flight1!M156,0)&amp;" km&lt;br/&gt;UTC Time: "&amp;TEXT(Flight1!A156,"hh:mm")&amp;"   Elapsed time: "&amp;TEXT(Flight1!A156-Flight1!$A$3,"hh:mm")</f>
        <v>Flight1&lt;br/&gt;Turn South&lt;br/&gt;Altitude: 1918 ft 584 m&lt;br/&gt;Heading: 225 deg SW&lt;br/&gt;Speed: 700 km/hr&lt;br/&gt;Distance traveled: 1926 km&lt;br/&gt;UTC Time: 19:06   Elapsed time: 02:36</v>
      </c>
      <c r="H156" s="3" t="s">
        <v>107</v>
      </c>
      <c r="I156" s="3" t="s">
        <v>107</v>
      </c>
      <c r="J156" s="3" t="s">
        <v>174</v>
      </c>
      <c r="K156" s="3">
        <v>522</v>
      </c>
      <c r="L156" s="3" t="s">
        <v>188</v>
      </c>
      <c r="M156" s="3" t="s">
        <v>110</v>
      </c>
      <c r="N156" s="3">
        <v>0.5</v>
      </c>
      <c r="O156" s="3" t="b">
        <v>1</v>
      </c>
      <c r="P156" s="3" t="b">
        <v>1</v>
      </c>
      <c r="Q156" s="3"/>
    </row>
    <row r="157" spans="1:17" x14ac:dyDescent="0.25">
      <c r="A157" s="3">
        <f>Flight1!C157</f>
        <v>5.6178210420846799</v>
      </c>
      <c r="B157" s="3">
        <f>Flight1!D157</f>
        <v>93.738263703098738</v>
      </c>
      <c r="C157" s="2">
        <f>Flight1!A157</f>
        <v>41705.796527777777</v>
      </c>
      <c r="D157" s="3" t="str">
        <f>IF(ISBLANK(Flight1!N157),"",Flight1!N157)</f>
        <v/>
      </c>
      <c r="E157" s="10">
        <f>Flight1!J157</f>
        <v>584.66666610399261</v>
      </c>
      <c r="F157" s="10">
        <f t="shared" si="2"/>
        <v>584.66666610399261</v>
      </c>
      <c r="G157" s="10" t="str">
        <f>"Flight1&lt;br/&gt;"&amp;D157&amp;"&lt;br/&gt;Altitude: "&amp;INT(E157/0.3048)&amp;" ft "&amp;INT(E157)&amp;" m&lt;br/&gt;Heading: "&amp;Flight1!E157&amp;" deg "&amp;Flight1!F157&amp;"&lt;br/&gt;Speed: "&amp;Flight1!H157&amp;" km/hr&lt;br/&gt;Distance traveled: "&amp;ROUND(Flight1!M157,0)&amp;" km&lt;br/&gt;UTC Time: "&amp;TEXT(Flight1!A157,"hh:mm")&amp;"   Elapsed time: "&amp;TEXT(Flight1!A157-Flight1!$A$3,"hh:mm")</f>
        <v>Flight1&lt;br/&gt;&lt;br/&gt;Altitude: 1918 ft 584 m&lt;br/&gt;Heading: 225 deg SW&lt;br/&gt;Speed: 700 km/hr&lt;br/&gt;Distance traveled: 1937 km&lt;br/&gt;UTC Time: 19:07   Elapsed time: 02:37</v>
      </c>
      <c r="H157" s="3" t="s">
        <v>107</v>
      </c>
      <c r="I157" s="3" t="s">
        <v>107</v>
      </c>
      <c r="J157" s="3" t="s">
        <v>174</v>
      </c>
      <c r="K157" s="3">
        <v>522</v>
      </c>
      <c r="L157" s="3" t="s">
        <v>188</v>
      </c>
      <c r="M157" s="3" t="s">
        <v>110</v>
      </c>
      <c r="N157" s="3">
        <v>0.5</v>
      </c>
      <c r="O157" s="3" t="b">
        <v>1</v>
      </c>
      <c r="P157" s="3" t="b">
        <v>1</v>
      </c>
      <c r="Q157" s="3"/>
    </row>
    <row r="158" spans="1:17" x14ac:dyDescent="0.25">
      <c r="A158" s="3">
        <f>Flight1!C158</f>
        <v>5.5436260910288953</v>
      </c>
      <c r="B158" s="3">
        <f>Flight1!D158</f>
        <v>93.66372485268343</v>
      </c>
      <c r="C158" s="2">
        <f>Flight1!A158</f>
        <v>41705.797222222223</v>
      </c>
      <c r="D158" s="3" t="str">
        <f>IF(ISBLANK(Flight1!N158),"",Flight1!N158)</f>
        <v>LAGOG 2065km tot 294km past IGRIX</v>
      </c>
      <c r="E158" s="10">
        <f>Flight1!J158</f>
        <v>584.66666610399261</v>
      </c>
      <c r="F158" s="10">
        <f t="shared" si="2"/>
        <v>584.66666610399261</v>
      </c>
      <c r="G158" s="10" t="str">
        <f>"Flight1&lt;br/&gt;"&amp;D158&amp;"&lt;br/&gt;Altitude: "&amp;INT(E158/0.3048)&amp;" ft "&amp;INT(E158)&amp;" m&lt;br/&gt;Heading: "&amp;Flight1!E158&amp;" deg "&amp;Flight1!F158&amp;"&lt;br/&gt;Speed: "&amp;Flight1!H158&amp;" km/hr&lt;br/&gt;Distance traveled: "&amp;ROUND(Flight1!M158,0)&amp;" km&lt;br/&gt;UTC Time: "&amp;TEXT(Flight1!A158,"hh:mm")&amp;"   Elapsed time: "&amp;TEXT(Flight1!A158-Flight1!$A$3,"hh:mm")</f>
        <v>Flight1&lt;br/&gt;LAGOG 2065km tot 294km past IGRIX&lt;br/&gt;Altitude: 1918 ft 584 m&lt;br/&gt;Heading: 225 deg SW&lt;br/&gt;Speed: 700 km/hr&lt;br/&gt;Distance traveled: 1949 km&lt;br/&gt;UTC Time: 19:08   Elapsed time: 02:38</v>
      </c>
      <c r="H158" s="3" t="s">
        <v>107</v>
      </c>
      <c r="I158" s="3" t="s">
        <v>107</v>
      </c>
      <c r="J158" s="3" t="s">
        <v>174</v>
      </c>
      <c r="K158" s="3">
        <v>522</v>
      </c>
      <c r="L158" s="3" t="s">
        <v>188</v>
      </c>
      <c r="M158" s="3" t="s">
        <v>110</v>
      </c>
      <c r="N158" s="3">
        <v>0.5</v>
      </c>
      <c r="O158" s="3" t="b">
        <v>1</v>
      </c>
      <c r="P158" s="3" t="b">
        <v>1</v>
      </c>
      <c r="Q158" s="3"/>
    </row>
    <row r="159" spans="1:17" x14ac:dyDescent="0.25">
      <c r="A159" s="3">
        <f>Flight1!C159</f>
        <v>5.4694312027514869</v>
      </c>
      <c r="B159" s="3">
        <f>Flight1!D159</f>
        <v>93.589195306971476</v>
      </c>
      <c r="C159" s="2">
        <f>Flight1!A159</f>
        <v>41705.79791666667</v>
      </c>
      <c r="D159" s="3" t="str">
        <f>IF(ISBLANK(Flight1!N159),"",Flight1!N159)</f>
        <v/>
      </c>
      <c r="E159" s="10">
        <f>Flight1!J159</f>
        <v>584.66666610399261</v>
      </c>
      <c r="F159" s="10">
        <f t="shared" si="2"/>
        <v>584.66666610399261</v>
      </c>
      <c r="G159" s="10" t="str">
        <f>"Flight1&lt;br/&gt;"&amp;D159&amp;"&lt;br/&gt;Altitude: "&amp;INT(E159/0.3048)&amp;" ft "&amp;INT(E159)&amp;" m&lt;br/&gt;Heading: "&amp;Flight1!E159&amp;" deg "&amp;Flight1!F159&amp;"&lt;br/&gt;Speed: "&amp;Flight1!H159&amp;" km/hr&lt;br/&gt;Distance traveled: "&amp;ROUND(Flight1!M159,0)&amp;" km&lt;br/&gt;UTC Time: "&amp;TEXT(Flight1!A159,"hh:mm")&amp;"   Elapsed time: "&amp;TEXT(Flight1!A159-Flight1!$A$3,"hh:mm")</f>
        <v>Flight1&lt;br/&gt;&lt;br/&gt;Altitude: 1918 ft 584 m&lt;br/&gt;Heading: 225 deg SW&lt;br/&gt;Speed: 700 km/hr&lt;br/&gt;Distance traveled: 1961 km&lt;br/&gt;UTC Time: 19:09   Elapsed time: 02:39</v>
      </c>
      <c r="H159" s="3" t="s">
        <v>107</v>
      </c>
      <c r="I159" s="3" t="s">
        <v>107</v>
      </c>
      <c r="J159" s="3" t="s">
        <v>174</v>
      </c>
      <c r="K159" s="3">
        <v>522</v>
      </c>
      <c r="L159" s="3" t="s">
        <v>188</v>
      </c>
      <c r="M159" s="3" t="s">
        <v>110</v>
      </c>
      <c r="N159" s="3">
        <v>0.5</v>
      </c>
      <c r="O159" s="3" t="b">
        <v>1</v>
      </c>
      <c r="P159" s="3" t="b">
        <v>1</v>
      </c>
      <c r="Q159" s="3"/>
    </row>
    <row r="160" spans="1:17" x14ac:dyDescent="0.25">
      <c r="A160" s="3">
        <f>Flight1!C160</f>
        <v>5.3952363772368335</v>
      </c>
      <c r="B160" s="3">
        <f>Flight1!D160</f>
        <v>93.514674938686056</v>
      </c>
      <c r="C160" s="2">
        <f>Flight1!A160</f>
        <v>41705.798611111117</v>
      </c>
      <c r="D160" s="3" t="str">
        <f>IF(ISBLANK(Flight1!N160),"",Flight1!N160)</f>
        <v/>
      </c>
      <c r="E160" s="10">
        <f>Flight1!J160</f>
        <v>584.66666610399261</v>
      </c>
      <c r="F160" s="10">
        <f t="shared" si="2"/>
        <v>584.66666610399261</v>
      </c>
      <c r="G160" s="10" t="str">
        <f>"Flight1&lt;br/&gt;"&amp;D160&amp;"&lt;br/&gt;Altitude: "&amp;INT(E160/0.3048)&amp;" ft "&amp;INT(E160)&amp;" m&lt;br/&gt;Heading: "&amp;Flight1!E160&amp;" deg "&amp;Flight1!F160&amp;"&lt;br/&gt;Speed: "&amp;Flight1!H160&amp;" km/hr&lt;br/&gt;Distance traveled: "&amp;ROUND(Flight1!M160,0)&amp;" km&lt;br/&gt;UTC Time: "&amp;TEXT(Flight1!A160,"hh:mm")&amp;"   Elapsed time: "&amp;TEXT(Flight1!A160-Flight1!$A$3,"hh:mm")</f>
        <v>Flight1&lt;br/&gt;&lt;br/&gt;Altitude: 1918 ft 584 m&lt;br/&gt;Heading: 225 deg SW&lt;br/&gt;Speed: 700 km/hr&lt;br/&gt;Distance traveled: 1972 km&lt;br/&gt;UTC Time: 19:10   Elapsed time: 02:40</v>
      </c>
      <c r="H160" s="3" t="s">
        <v>107</v>
      </c>
      <c r="I160" s="3" t="s">
        <v>107</v>
      </c>
      <c r="J160" s="3" t="s">
        <v>174</v>
      </c>
      <c r="K160" s="3">
        <v>522</v>
      </c>
      <c r="L160" s="3" t="s">
        <v>188</v>
      </c>
      <c r="M160" s="3" t="s">
        <v>110</v>
      </c>
      <c r="N160" s="3">
        <v>0.5</v>
      </c>
      <c r="O160" s="3" t="b">
        <v>1</v>
      </c>
      <c r="P160" s="3" t="b">
        <v>1</v>
      </c>
      <c r="Q160" s="3"/>
    </row>
    <row r="161" spans="1:17" x14ac:dyDescent="0.25">
      <c r="A161" s="3">
        <f>Flight1!C161</f>
        <v>5.3210416152469477</v>
      </c>
      <c r="B161" s="3">
        <f>Flight1!D161</f>
        <v>93.440163621409042</v>
      </c>
      <c r="C161" s="2">
        <f>Flight1!A161</f>
        <v>41705.799305555556</v>
      </c>
      <c r="D161" s="3" t="str">
        <f>IF(ISBLANK(Flight1!N161),"",Flight1!N161)</f>
        <v>Second automated ping</v>
      </c>
      <c r="E161" s="10">
        <f>Flight1!J161</f>
        <v>584.66666610399261</v>
      </c>
      <c r="F161" s="10">
        <f t="shared" si="2"/>
        <v>584.66666610399261</v>
      </c>
      <c r="G161" s="10" t="str">
        <f>"Flight1&lt;br/&gt;"&amp;D161&amp;"&lt;br/&gt;Altitude: "&amp;INT(E161/0.3048)&amp;" ft "&amp;INT(E161)&amp;" m&lt;br/&gt;Heading: "&amp;Flight1!E161&amp;" deg "&amp;Flight1!F161&amp;"&lt;br/&gt;Speed: "&amp;Flight1!H161&amp;" km/hr&lt;br/&gt;Distance traveled: "&amp;ROUND(Flight1!M161,0)&amp;" km&lt;br/&gt;UTC Time: "&amp;TEXT(Flight1!A161,"hh:mm")&amp;"   Elapsed time: "&amp;TEXT(Flight1!A161-Flight1!$A$3,"hh:mm")</f>
        <v>Flight1&lt;br/&gt;Second automated ping&lt;br/&gt;Altitude: 1918 ft 584 m&lt;br/&gt;Heading: 166.5 deg S &lt;br/&gt;Speed: 700 km/hr&lt;br/&gt;Distance traveled: 1984 km&lt;br/&gt;UTC Time: 19:11   Elapsed time: 02:41</v>
      </c>
      <c r="H161" s="3" t="s">
        <v>107</v>
      </c>
      <c r="I161" s="3" t="s">
        <v>107</v>
      </c>
      <c r="J161" s="3" t="s">
        <v>174</v>
      </c>
      <c r="K161" s="3">
        <v>522</v>
      </c>
      <c r="L161" s="3" t="s">
        <v>188</v>
      </c>
      <c r="M161" s="3" t="s">
        <v>110</v>
      </c>
      <c r="N161" s="3">
        <v>0.5</v>
      </c>
      <c r="O161" s="3" t="b">
        <v>1</v>
      </c>
      <c r="P161" s="3" t="b">
        <v>1</v>
      </c>
      <c r="Q161" s="3"/>
    </row>
    <row r="162" spans="1:17" x14ac:dyDescent="0.25">
      <c r="A162" s="3">
        <f>Flight1!C162</f>
        <v>5.2190192480230699</v>
      </c>
      <c r="B162" s="3">
        <f>Flight1!D162</f>
        <v>93.464758861003688</v>
      </c>
      <c r="C162" s="2">
        <f>Flight1!A162</f>
        <v>41705.800000000003</v>
      </c>
      <c r="D162" s="3" t="str">
        <f>IF(ISBLANK(Flight1!N162),"",Flight1!N162)</f>
        <v/>
      </c>
      <c r="E162" s="10">
        <f>Flight1!J162</f>
        <v>584.66666610399261</v>
      </c>
      <c r="F162" s="10">
        <f t="shared" si="2"/>
        <v>584.66666610399261</v>
      </c>
      <c r="G162" s="10" t="str">
        <f>"Flight1&lt;br/&gt;"&amp;D162&amp;"&lt;br/&gt;Altitude: "&amp;INT(E162/0.3048)&amp;" ft "&amp;INT(E162)&amp;" m&lt;br/&gt;Heading: "&amp;Flight1!E162&amp;" deg "&amp;Flight1!F162&amp;"&lt;br/&gt;Speed: "&amp;Flight1!H162&amp;" km/hr&lt;br/&gt;Distance traveled: "&amp;ROUND(Flight1!M162,0)&amp;" km&lt;br/&gt;UTC Time: "&amp;TEXT(Flight1!A162,"hh:mm")&amp;"   Elapsed time: "&amp;TEXT(Flight1!A162-Flight1!$A$3,"hh:mm")</f>
        <v>Flight1&lt;br/&gt;&lt;br/&gt;Altitude: 1918 ft 584 m&lt;br/&gt;Heading: 166.5 deg S &lt;br/&gt;Speed: 700 km/hr&lt;br/&gt;Distance traveled: 1996 km&lt;br/&gt;UTC Time: 19:12   Elapsed time: 02:42</v>
      </c>
      <c r="H162" s="3" t="s">
        <v>107</v>
      </c>
      <c r="I162" s="3" t="s">
        <v>107</v>
      </c>
      <c r="J162" s="3" t="s">
        <v>174</v>
      </c>
      <c r="K162" s="3">
        <v>522</v>
      </c>
      <c r="L162" s="3" t="s">
        <v>188</v>
      </c>
      <c r="M162" s="3" t="s">
        <v>110</v>
      </c>
      <c r="N162" s="3">
        <v>0.5</v>
      </c>
      <c r="O162" s="3" t="b">
        <v>1</v>
      </c>
      <c r="P162" s="3" t="b">
        <v>1</v>
      </c>
      <c r="Q162" s="3"/>
    </row>
    <row r="163" spans="1:17" x14ac:dyDescent="0.25">
      <c r="A163" s="3">
        <f>Flight1!C163</f>
        <v>4.9129493827692619</v>
      </c>
      <c r="B163" s="3">
        <f>Flight1!D163</f>
        <v>93.538509334270827</v>
      </c>
      <c r="C163" s="2">
        <f>Flight1!A163</f>
        <v>41705.802083333336</v>
      </c>
      <c r="D163" s="3" t="str">
        <f>IF(ISBLANK(Flight1!N163),"",Flight1!N163)</f>
        <v>Change to 5 min intervals</v>
      </c>
      <c r="E163" s="10">
        <f>Flight1!J163</f>
        <v>2334.666665696539</v>
      </c>
      <c r="F163" s="10">
        <f t="shared" si="2"/>
        <v>2334.666665696539</v>
      </c>
      <c r="G163" s="10" t="str">
        <f>"Flight1&lt;br/&gt;"&amp;D163&amp;"&lt;br/&gt;Altitude: "&amp;INT(E163/0.3048)&amp;" ft "&amp;INT(E163)&amp;" m&lt;br/&gt;Heading: "&amp;Flight1!E163&amp;" deg "&amp;Flight1!F163&amp;"&lt;br/&gt;Speed: "&amp;Flight1!H163&amp;" km/hr&lt;br/&gt;Distance traveled: "&amp;ROUND(Flight1!M163,0)&amp;" km&lt;br/&gt;UTC Time: "&amp;TEXT(Flight1!A163,"hh:mm")&amp;"   Elapsed time: "&amp;TEXT(Flight1!A163-Flight1!$A$3,"hh:mm")</f>
        <v>Flight1&lt;br/&gt;Change to 5 min intervals&lt;br/&gt;Altitude: 7659 ft 2334 m&lt;br/&gt;Heading: 166.5 deg S &lt;br/&gt;Speed: 700 km/hr&lt;br/&gt;Distance traveled: 2031 km&lt;br/&gt;UTC Time: 19:15   Elapsed time: 02:45</v>
      </c>
      <c r="H163" s="3" t="s">
        <v>107</v>
      </c>
      <c r="I163" s="3" t="s">
        <v>107</v>
      </c>
      <c r="J163" s="3" t="s">
        <v>174</v>
      </c>
      <c r="K163" s="3">
        <v>522</v>
      </c>
      <c r="L163" s="3" t="s">
        <v>188</v>
      </c>
      <c r="M163" s="3" t="s">
        <v>110</v>
      </c>
      <c r="N163" s="3">
        <v>0.5</v>
      </c>
      <c r="O163" s="3" t="b">
        <v>1</v>
      </c>
      <c r="P163" s="3" t="b">
        <v>1</v>
      </c>
      <c r="Q163" s="3"/>
    </row>
    <row r="164" spans="1:17" x14ac:dyDescent="0.25">
      <c r="A164" s="3">
        <f>Flight1!C164</f>
        <v>4.4028291169281744</v>
      </c>
      <c r="B164" s="3">
        <f>Flight1!D164</f>
        <v>93.661336619432561</v>
      </c>
      <c r="C164" s="2">
        <f>Flight1!A164</f>
        <v>41705.805555555555</v>
      </c>
      <c r="D164" s="3" t="str">
        <f>IF(ISBLANK(Flight1!N164),"",Flight1!N164)</f>
        <v/>
      </c>
      <c r="E164" s="10">
        <f>Flight1!J164</f>
        <v>4001.3333308110014</v>
      </c>
      <c r="F164" s="10">
        <f t="shared" si="2"/>
        <v>4001.3333308110014</v>
      </c>
      <c r="G164" s="10" t="str">
        <f>"Flight1&lt;br/&gt;"&amp;D164&amp;"&lt;br/&gt;Altitude: "&amp;INT(E164/0.3048)&amp;" ft "&amp;INT(E164)&amp;" m&lt;br/&gt;Heading: "&amp;Flight1!E164&amp;" deg "&amp;Flight1!F164&amp;"&lt;br/&gt;Speed: "&amp;Flight1!H164&amp;" km/hr&lt;br/&gt;Distance traveled: "&amp;ROUND(Flight1!M164,0)&amp;" km&lt;br/&gt;UTC Time: "&amp;TEXT(Flight1!A164,"hh:mm")&amp;"   Elapsed time: "&amp;TEXT(Flight1!A164-Flight1!$A$3,"hh:mm")</f>
        <v>Flight1&lt;br/&gt;&lt;br/&gt;Altitude: 13127 ft 4001 m&lt;br/&gt;Heading: 166.5 deg S &lt;br/&gt;Speed: 700 km/hr&lt;br/&gt;Distance traveled: 2089 km&lt;br/&gt;UTC Time: 19:20   Elapsed time: 02:50</v>
      </c>
      <c r="H164" s="3" t="s">
        <v>107</v>
      </c>
      <c r="I164" s="3" t="s">
        <v>107</v>
      </c>
      <c r="J164" s="3" t="s">
        <v>174</v>
      </c>
      <c r="K164" s="3">
        <v>522</v>
      </c>
      <c r="L164" s="3" t="s">
        <v>188</v>
      </c>
      <c r="M164" s="3" t="s">
        <v>110</v>
      </c>
      <c r="N164" s="3">
        <v>0.5</v>
      </c>
      <c r="O164" s="3" t="b">
        <v>1</v>
      </c>
      <c r="P164" s="3" t="b">
        <v>1</v>
      </c>
      <c r="Q164" s="3"/>
    </row>
    <row r="165" spans="1:17" x14ac:dyDescent="0.25">
      <c r="A165" s="3">
        <f>Flight1!C165</f>
        <v>3.8927100181990828</v>
      </c>
      <c r="B165" s="3">
        <f>Flight1!D165</f>
        <v>93.784084626518933</v>
      </c>
      <c r="C165" s="2">
        <f>Flight1!A165</f>
        <v>41705.809027777803</v>
      </c>
      <c r="D165" s="3" t="str">
        <f>IF(ISBLANK(Flight1!N165),"",Flight1!N165)</f>
        <v/>
      </c>
      <c r="E165" s="10">
        <f>Flight1!J165</f>
        <v>4001.3333308110014</v>
      </c>
      <c r="F165" s="10">
        <f t="shared" si="2"/>
        <v>4001.3333308110014</v>
      </c>
      <c r="G165" s="10" t="str">
        <f>"Flight1&lt;br/&gt;"&amp;D165&amp;"&lt;br/&gt;Altitude: "&amp;INT(E165/0.3048)&amp;" ft "&amp;INT(E165)&amp;" m&lt;br/&gt;Heading: "&amp;Flight1!E165&amp;" deg "&amp;Flight1!F165&amp;"&lt;br/&gt;Speed: "&amp;Flight1!H165&amp;" km/hr&lt;br/&gt;Distance traveled: "&amp;ROUND(Flight1!M165,0)&amp;" km&lt;br/&gt;UTC Time: "&amp;TEXT(Flight1!A165,"hh:mm")&amp;"   Elapsed time: "&amp;TEXT(Flight1!A165-Flight1!$A$3,"hh:mm")</f>
        <v>Flight1&lt;br/&gt;&lt;br/&gt;Altitude: 13127 ft 4001 m&lt;br/&gt;Heading: 166.5 deg S &lt;br/&gt;Speed: 700 km/hr&lt;br/&gt;Distance traveled: 2147 km&lt;br/&gt;UTC Time: 19:25   Elapsed time: 02:55</v>
      </c>
      <c r="H165" s="3" t="s">
        <v>107</v>
      </c>
      <c r="I165" s="3" t="s">
        <v>107</v>
      </c>
      <c r="J165" s="3" t="s">
        <v>174</v>
      </c>
      <c r="K165" s="3">
        <v>522</v>
      </c>
      <c r="L165" s="3" t="s">
        <v>188</v>
      </c>
      <c r="M165" s="3" t="s">
        <v>110</v>
      </c>
      <c r="N165" s="3">
        <v>0.5</v>
      </c>
      <c r="O165" s="3" t="b">
        <v>1</v>
      </c>
      <c r="P165" s="3" t="b">
        <v>1</v>
      </c>
      <c r="Q165" s="3"/>
    </row>
    <row r="166" spans="1:17" x14ac:dyDescent="0.25">
      <c r="A166" s="3">
        <f>Flight1!C166</f>
        <v>3.3825920969193817</v>
      </c>
      <c r="B166" s="3">
        <f>Flight1!D166</f>
        <v>93.906763173287018</v>
      </c>
      <c r="C166" s="2">
        <f>Flight1!A166</f>
        <v>41705.8125</v>
      </c>
      <c r="D166" s="3" t="str">
        <f>IF(ISBLANK(Flight1!N166),"",Flight1!N166)</f>
        <v/>
      </c>
      <c r="E166" s="10">
        <f>Flight1!J166</f>
        <v>4001.3333308110014</v>
      </c>
      <c r="F166" s="10">
        <f t="shared" si="2"/>
        <v>4001.3333308110014</v>
      </c>
      <c r="G166" s="10" t="str">
        <f>"Flight1&lt;br/&gt;"&amp;D166&amp;"&lt;br/&gt;Altitude: "&amp;INT(E166/0.3048)&amp;" ft "&amp;INT(E166)&amp;" m&lt;br/&gt;Heading: "&amp;Flight1!E166&amp;" deg "&amp;Flight1!F166&amp;"&lt;br/&gt;Speed: "&amp;Flight1!H166&amp;" km/hr&lt;br/&gt;Distance traveled: "&amp;ROUND(Flight1!M166,0)&amp;" km&lt;br/&gt;UTC Time: "&amp;TEXT(Flight1!A166,"hh:mm")&amp;"   Elapsed time: "&amp;TEXT(Flight1!A166-Flight1!$A$3,"hh:mm")</f>
        <v>Flight1&lt;br/&gt;&lt;br/&gt;Altitude: 13127 ft 4001 m&lt;br/&gt;Heading: 166.5 deg S &lt;br/&gt;Speed: 700 km/hr&lt;br/&gt;Distance traveled: 2206 km&lt;br/&gt;UTC Time: 19:30   Elapsed time: 03:00</v>
      </c>
      <c r="H166" s="3" t="s">
        <v>107</v>
      </c>
      <c r="I166" s="3" t="s">
        <v>107</v>
      </c>
      <c r="J166" s="3" t="s">
        <v>174</v>
      </c>
      <c r="K166" s="3">
        <v>522</v>
      </c>
      <c r="L166" s="3" t="s">
        <v>188</v>
      </c>
      <c r="M166" s="3" t="s">
        <v>110</v>
      </c>
      <c r="N166" s="3">
        <v>0.5</v>
      </c>
      <c r="O166" s="3" t="b">
        <v>1</v>
      </c>
      <c r="P166" s="3" t="b">
        <v>1</v>
      </c>
      <c r="Q166" s="3"/>
    </row>
    <row r="167" spans="1:17" x14ac:dyDescent="0.25">
      <c r="A167" s="3">
        <f>Flight1!C167</f>
        <v>2.8724753443729014</v>
      </c>
      <c r="B167" s="3">
        <f>Flight1!D167</f>
        <v>94.029382054388734</v>
      </c>
      <c r="C167" s="2">
        <f>Flight1!A167</f>
        <v>41705.815972222197</v>
      </c>
      <c r="D167" s="3" t="str">
        <f>IF(ISBLANK(Flight1!N167),"",Flight1!N167)</f>
        <v/>
      </c>
      <c r="E167" s="10">
        <f>Flight1!J167</f>
        <v>4001.3333308110014</v>
      </c>
      <c r="F167" s="10">
        <f t="shared" si="2"/>
        <v>4001.3333308110014</v>
      </c>
      <c r="G167" s="10" t="str">
        <f>"Flight1&lt;br/&gt;"&amp;D167&amp;"&lt;br/&gt;Altitude: "&amp;INT(E167/0.3048)&amp;" ft "&amp;INT(E167)&amp;" m&lt;br/&gt;Heading: "&amp;Flight1!E167&amp;" deg "&amp;Flight1!F167&amp;"&lt;br/&gt;Speed: "&amp;Flight1!H167&amp;" km/hr&lt;br/&gt;Distance traveled: "&amp;ROUND(Flight1!M167,0)&amp;" km&lt;br/&gt;UTC Time: "&amp;TEXT(Flight1!A167,"hh:mm")&amp;"   Elapsed time: "&amp;TEXT(Flight1!A167-Flight1!$A$3,"hh:mm")</f>
        <v>Flight1&lt;br/&gt;&lt;br/&gt;Altitude: 13127 ft 4001 m&lt;br/&gt;Heading: 166.5 deg S &lt;br/&gt;Speed: 700 km/hr&lt;br/&gt;Distance traveled: 2264 km&lt;br/&gt;UTC Time: 19:35   Elapsed time: 03:05</v>
      </c>
      <c r="H167" s="3" t="s">
        <v>107</v>
      </c>
      <c r="I167" s="3" t="s">
        <v>107</v>
      </c>
      <c r="J167" s="3" t="s">
        <v>174</v>
      </c>
      <c r="K167" s="3">
        <v>522</v>
      </c>
      <c r="L167" s="3" t="s">
        <v>188</v>
      </c>
      <c r="M167" s="3" t="s">
        <v>110</v>
      </c>
      <c r="N167" s="3">
        <v>0.5</v>
      </c>
      <c r="O167" s="3" t="b">
        <v>1</v>
      </c>
      <c r="P167" s="3" t="b">
        <v>1</v>
      </c>
      <c r="Q167" s="3"/>
    </row>
    <row r="168" spans="1:17" x14ac:dyDescent="0.25">
      <c r="A168" s="3">
        <f>Flight1!C168</f>
        <v>2.3623597584442431</v>
      </c>
      <c r="B168" s="3">
        <f>Flight1!D168</f>
        <v>94.151951039130012</v>
      </c>
      <c r="C168" s="2">
        <f>Flight1!A168</f>
        <v>41705.819444444402</v>
      </c>
      <c r="D168" s="3" t="str">
        <f>IF(ISBLANK(Flight1!N168),"",Flight1!N168)</f>
        <v>BFO point 110</v>
      </c>
      <c r="E168" s="10">
        <f>Flight1!J168</f>
        <v>4001.3333308110014</v>
      </c>
      <c r="F168" s="10">
        <f t="shared" si="2"/>
        <v>4001.3333308110014</v>
      </c>
      <c r="G168" s="10" t="str">
        <f>"Flight1&lt;br/&gt;"&amp;D168&amp;"&lt;br/&gt;Altitude: "&amp;INT(E168/0.3048)&amp;" ft "&amp;INT(E168)&amp;" m&lt;br/&gt;Heading: "&amp;Flight1!E168&amp;" deg "&amp;Flight1!F168&amp;"&lt;br/&gt;Speed: "&amp;Flight1!H168&amp;" km/hr&lt;br/&gt;Distance traveled: "&amp;ROUND(Flight1!M168,0)&amp;" km&lt;br/&gt;UTC Time: "&amp;TEXT(Flight1!A168,"hh:mm")&amp;"   Elapsed time: "&amp;TEXT(Flight1!A168-Flight1!$A$3,"hh:mm")</f>
        <v>Flight1&lt;br/&gt;BFO point 110&lt;br/&gt;Altitude: 13127 ft 4001 m&lt;br/&gt;Heading: 166.5 deg S &lt;br/&gt;Speed: 700 km/hr&lt;br/&gt;Distance traveled: 2322 km&lt;br/&gt;UTC Time: 19:40   Elapsed time: 03:10</v>
      </c>
      <c r="H168" s="3" t="s">
        <v>107</v>
      </c>
      <c r="I168" s="3" t="s">
        <v>107</v>
      </c>
      <c r="J168" s="3" t="s">
        <v>174</v>
      </c>
      <c r="K168" s="3">
        <v>522</v>
      </c>
      <c r="L168" s="3" t="s">
        <v>188</v>
      </c>
      <c r="M168" s="3" t="s">
        <v>110</v>
      </c>
      <c r="N168" s="3">
        <v>0.5</v>
      </c>
      <c r="O168" s="3" t="b">
        <v>1</v>
      </c>
      <c r="P168" s="3" t="b">
        <v>1</v>
      </c>
      <c r="Q168" s="3"/>
    </row>
    <row r="169" spans="1:17" x14ac:dyDescent="0.25">
      <c r="A169" s="3">
        <f>Flight1!C169</f>
        <v>1.8522453404111525</v>
      </c>
      <c r="B169" s="3">
        <f>Flight1!D169</f>
        <v>94.274479876151929</v>
      </c>
      <c r="C169" s="2">
        <f>Flight1!A169</f>
        <v>41705.822916666599</v>
      </c>
      <c r="D169" s="3" t="str">
        <f>IF(ISBLANK(Flight1!N169),"",Flight1!N169)</f>
        <v/>
      </c>
      <c r="E169" s="10">
        <f>Flight1!J169</f>
        <v>4001.3333308110014</v>
      </c>
      <c r="F169" s="10">
        <f t="shared" si="2"/>
        <v>4001.3333308110014</v>
      </c>
      <c r="G169" s="10" t="str">
        <f>"Flight1&lt;br/&gt;"&amp;D169&amp;"&lt;br/&gt;Altitude: "&amp;INT(E169/0.3048)&amp;" ft "&amp;INT(E169)&amp;" m&lt;br/&gt;Heading: "&amp;Flight1!E169&amp;" deg "&amp;Flight1!F169&amp;"&lt;br/&gt;Speed: "&amp;Flight1!H169&amp;" km/hr&lt;br/&gt;Distance traveled: "&amp;ROUND(Flight1!M169,0)&amp;" km&lt;br/&gt;UTC Time: "&amp;TEXT(Flight1!A169,"hh:mm")&amp;"   Elapsed time: "&amp;TEXT(Flight1!A169-Flight1!$A$3,"hh:mm")</f>
        <v>Flight1&lt;br/&gt;&lt;br/&gt;Altitude: 13127 ft 4001 m&lt;br/&gt;Heading: 166.5 deg S &lt;br/&gt;Speed: 700 km/hr&lt;br/&gt;Distance traveled: 2381 km&lt;br/&gt;UTC Time: 19:45   Elapsed time: 03:15</v>
      </c>
      <c r="H169" s="3" t="s">
        <v>107</v>
      </c>
      <c r="I169" s="3" t="s">
        <v>107</v>
      </c>
      <c r="J169" s="3" t="s">
        <v>174</v>
      </c>
      <c r="K169" s="3">
        <v>522</v>
      </c>
      <c r="L169" s="3" t="s">
        <v>188</v>
      </c>
      <c r="M169" s="3" t="s">
        <v>110</v>
      </c>
      <c r="N169" s="3">
        <v>0.5</v>
      </c>
      <c r="O169" s="3" t="b">
        <v>1</v>
      </c>
      <c r="P169" s="3" t="b">
        <v>1</v>
      </c>
      <c r="Q169" s="3"/>
    </row>
    <row r="170" spans="1:17" x14ac:dyDescent="0.25">
      <c r="A170" s="3">
        <f>Flight1!C170</f>
        <v>1.342132073565161</v>
      </c>
      <c r="B170" s="3">
        <f>Flight1!D170</f>
        <v>94.396978302452595</v>
      </c>
      <c r="C170" s="2">
        <f>Flight1!A170</f>
        <v>41705.826388888898</v>
      </c>
      <c r="D170" s="3" t="str">
        <f>IF(ISBLANK(Flight1!N170),"",Flight1!N170)</f>
        <v/>
      </c>
      <c r="E170" s="10">
        <f>Flight1!J170</f>
        <v>4001.3333308110014</v>
      </c>
      <c r="F170" s="10">
        <f t="shared" si="2"/>
        <v>4001.3333308110014</v>
      </c>
      <c r="G170" s="10" t="str">
        <f>"Flight1&lt;br/&gt;"&amp;D170&amp;"&lt;br/&gt;Altitude: "&amp;INT(E170/0.3048)&amp;" ft "&amp;INT(E170)&amp;" m&lt;br/&gt;Heading: "&amp;Flight1!E170&amp;" deg "&amp;Flight1!F170&amp;"&lt;br/&gt;Speed: "&amp;Flight1!H170&amp;" km/hr&lt;br/&gt;Distance traveled: "&amp;ROUND(Flight1!M170,0)&amp;" km&lt;br/&gt;UTC Time: "&amp;TEXT(Flight1!A170,"hh:mm")&amp;"   Elapsed time: "&amp;TEXT(Flight1!A170-Flight1!$A$3,"hh:mm")</f>
        <v>Flight1&lt;br/&gt;&lt;br/&gt;Altitude: 13127 ft 4001 m&lt;br/&gt;Heading: 166.5 deg S &lt;br/&gt;Speed: 700 km/hr&lt;br/&gt;Distance traveled: 2439 km&lt;br/&gt;UTC Time: 19:50   Elapsed time: 03:20</v>
      </c>
      <c r="H170" s="3" t="s">
        <v>107</v>
      </c>
      <c r="I170" s="3" t="s">
        <v>107</v>
      </c>
      <c r="J170" s="3" t="s">
        <v>174</v>
      </c>
      <c r="K170" s="3">
        <v>522</v>
      </c>
      <c r="L170" s="3" t="s">
        <v>188</v>
      </c>
      <c r="M170" s="3" t="s">
        <v>110</v>
      </c>
      <c r="N170" s="3">
        <v>0.5</v>
      </c>
      <c r="O170" s="3" t="b">
        <v>1</v>
      </c>
      <c r="P170" s="3" t="b">
        <v>1</v>
      </c>
      <c r="Q170" s="3"/>
    </row>
    <row r="171" spans="1:17" x14ac:dyDescent="0.25">
      <c r="A171" s="3">
        <f>Flight1!C171</f>
        <v>0.83201998627853824</v>
      </c>
      <c r="B171" s="3">
        <f>Flight1!D171</f>
        <v>94.519456032117489</v>
      </c>
      <c r="C171" s="2">
        <f>Flight1!A171</f>
        <v>41705.829861111102</v>
      </c>
      <c r="D171" s="3" t="str">
        <f>IF(ISBLANK(Flight1!N171),"",Flight1!N171)</f>
        <v/>
      </c>
      <c r="E171" s="10">
        <f>Flight1!J171</f>
        <v>4001.3333308110014</v>
      </c>
      <c r="F171" s="10">
        <f t="shared" si="2"/>
        <v>4001.3333308110014</v>
      </c>
      <c r="G171" s="10" t="str">
        <f>"Flight1&lt;br/&gt;"&amp;D171&amp;"&lt;br/&gt;Altitude: "&amp;INT(E171/0.3048)&amp;" ft "&amp;INT(E171)&amp;" m&lt;br/&gt;Heading: "&amp;Flight1!E171&amp;" deg "&amp;Flight1!F171&amp;"&lt;br/&gt;Speed: "&amp;Flight1!H171&amp;" km/hr&lt;br/&gt;Distance traveled: "&amp;ROUND(Flight1!M171,0)&amp;" km&lt;br/&gt;UTC Time: "&amp;TEXT(Flight1!A171,"hh:mm")&amp;"   Elapsed time: "&amp;TEXT(Flight1!A171-Flight1!$A$3,"hh:mm")</f>
        <v>Flight1&lt;br/&gt;&lt;br/&gt;Altitude: 13127 ft 4001 m&lt;br/&gt;Heading: 166.5 deg S &lt;br/&gt;Speed: 700 km/hr&lt;br/&gt;Distance traveled: 2497 km&lt;br/&gt;UTC Time: 19:55   Elapsed time: 03:25</v>
      </c>
      <c r="H171" s="3" t="s">
        <v>107</v>
      </c>
      <c r="I171" s="3" t="s">
        <v>107</v>
      </c>
      <c r="J171" s="3" t="s">
        <v>174</v>
      </c>
      <c r="K171" s="3">
        <v>522</v>
      </c>
      <c r="L171" s="3" t="s">
        <v>188</v>
      </c>
      <c r="M171" s="3" t="s">
        <v>110</v>
      </c>
      <c r="N171" s="3">
        <v>0.5</v>
      </c>
      <c r="O171" s="3" t="b">
        <v>1</v>
      </c>
      <c r="P171" s="3" t="b">
        <v>1</v>
      </c>
      <c r="Q171" s="3"/>
    </row>
    <row r="172" spans="1:17" x14ac:dyDescent="0.25">
      <c r="A172" s="3">
        <f>Flight1!C172</f>
        <v>0.32190906541993303</v>
      </c>
      <c r="B172" s="3">
        <f>Flight1!D172</f>
        <v>94.641922780969608</v>
      </c>
      <c r="C172" s="2">
        <f>Flight1!A172</f>
        <v>41705.833333333299</v>
      </c>
      <c r="D172" s="3" t="str">
        <f>IF(ISBLANK(Flight1!N172),"",Flight1!N172)</f>
        <v/>
      </c>
      <c r="E172" s="10">
        <f>Flight1!J172</f>
        <v>4001.3333308110014</v>
      </c>
      <c r="F172" s="10">
        <f t="shared" si="2"/>
        <v>4001.3333308110014</v>
      </c>
      <c r="G172" s="10" t="str">
        <f>"Flight1&lt;br/&gt;"&amp;D172&amp;"&lt;br/&gt;Altitude: "&amp;INT(E172/0.3048)&amp;" ft "&amp;INT(E172)&amp;" m&lt;br/&gt;Heading: "&amp;Flight1!E172&amp;" deg "&amp;Flight1!F172&amp;"&lt;br/&gt;Speed: "&amp;Flight1!H172&amp;" km/hr&lt;br/&gt;Distance traveled: "&amp;ROUND(Flight1!M172,0)&amp;" km&lt;br/&gt;UTC Time: "&amp;TEXT(Flight1!A172,"hh:mm")&amp;"   Elapsed time: "&amp;TEXT(Flight1!A172-Flight1!$A$3,"hh:mm")</f>
        <v>Flight1&lt;br/&gt;&lt;br/&gt;Altitude: 13127 ft 4001 m&lt;br/&gt;Heading: 166.5 deg S &lt;br/&gt;Speed: 700 km/hr&lt;br/&gt;Distance traveled: 2556 km&lt;br/&gt;UTC Time: 20:00   Elapsed time: 03:30</v>
      </c>
      <c r="H172" s="3" t="s">
        <v>107</v>
      </c>
      <c r="I172" s="3" t="s">
        <v>107</v>
      </c>
      <c r="J172" s="3" t="s">
        <v>174</v>
      </c>
      <c r="K172" s="3">
        <v>522</v>
      </c>
      <c r="L172" s="3" t="s">
        <v>188</v>
      </c>
      <c r="M172" s="3" t="s">
        <v>110</v>
      </c>
      <c r="N172" s="3">
        <v>0.5</v>
      </c>
      <c r="O172" s="3" t="b">
        <v>1</v>
      </c>
      <c r="P172" s="3" t="b">
        <v>1</v>
      </c>
      <c r="Q172" s="3"/>
    </row>
    <row r="173" spans="1:17" x14ac:dyDescent="0.25">
      <c r="A173" s="3">
        <f>Flight1!C173</f>
        <v>-0.18820069019883504</v>
      </c>
      <c r="B173" s="3">
        <f>Flight1!D173</f>
        <v>94.764388257588777</v>
      </c>
      <c r="C173" s="2">
        <f>Flight1!A173</f>
        <v>41705.836805555497</v>
      </c>
      <c r="D173" s="3" t="str">
        <f>IF(ISBLANK(Flight1!N173),"",Flight1!N173)</f>
        <v/>
      </c>
      <c r="E173" s="10">
        <f>Flight1!J173</f>
        <v>4001.3333308110014</v>
      </c>
      <c r="F173" s="10">
        <f t="shared" si="2"/>
        <v>4001.3333308110014</v>
      </c>
      <c r="G173" s="10" t="str">
        <f>"Flight1&lt;br/&gt;"&amp;D173&amp;"&lt;br/&gt;Altitude: "&amp;INT(E173/0.3048)&amp;" ft "&amp;INT(E173)&amp;" m&lt;br/&gt;Heading: "&amp;Flight1!E173&amp;" deg "&amp;Flight1!F173&amp;"&lt;br/&gt;Speed: "&amp;Flight1!H173&amp;" km/hr&lt;br/&gt;Distance traveled: "&amp;ROUND(Flight1!M173,0)&amp;" km&lt;br/&gt;UTC Time: "&amp;TEXT(Flight1!A173,"hh:mm")&amp;"   Elapsed time: "&amp;TEXT(Flight1!A173-Flight1!$A$3,"hh:mm")</f>
        <v>Flight1&lt;br/&gt;&lt;br/&gt;Altitude: 13127 ft 4001 m&lt;br/&gt;Heading: 166.5 deg S &lt;br/&gt;Speed: 700 km/hr&lt;br/&gt;Distance traveled: 2614 km&lt;br/&gt;UTC Time: 20:05   Elapsed time: 03:35</v>
      </c>
      <c r="H173" s="3" t="s">
        <v>107</v>
      </c>
      <c r="I173" s="3" t="s">
        <v>107</v>
      </c>
      <c r="J173" s="3" t="s">
        <v>174</v>
      </c>
      <c r="K173" s="3">
        <v>522</v>
      </c>
      <c r="L173" s="3" t="s">
        <v>188</v>
      </c>
      <c r="M173" s="3" t="s">
        <v>110</v>
      </c>
      <c r="N173" s="3">
        <v>0.5</v>
      </c>
      <c r="O173" s="3" t="b">
        <v>1</v>
      </c>
      <c r="P173" s="3" t="b">
        <v>1</v>
      </c>
      <c r="Q173" s="3"/>
    </row>
    <row r="174" spans="1:17" x14ac:dyDescent="0.25">
      <c r="A174" s="3">
        <f>Flight1!C174</f>
        <v>-0.69830928158118866</v>
      </c>
      <c r="B174" s="3">
        <f>Flight1!D174</f>
        <v>94.886862169984028</v>
      </c>
      <c r="C174" s="2">
        <f>Flight1!A174</f>
        <v>41705.840277777701</v>
      </c>
      <c r="D174" s="3" t="str">
        <f>IF(ISBLANK(Flight1!N174),"",Flight1!N174)</f>
        <v>Third automated ping</v>
      </c>
      <c r="E174" s="10">
        <f>Flight1!J174</f>
        <v>4001.3333308110014</v>
      </c>
      <c r="F174" s="10">
        <f t="shared" si="2"/>
        <v>4001.3333308110014</v>
      </c>
      <c r="G174" s="10" t="str">
        <f>"Flight1&lt;br/&gt;"&amp;D174&amp;"&lt;br/&gt;Altitude: "&amp;INT(E174/0.3048)&amp;" ft "&amp;INT(E174)&amp;" m&lt;br/&gt;Heading: "&amp;Flight1!E174&amp;" deg "&amp;Flight1!F174&amp;"&lt;br/&gt;Speed: "&amp;Flight1!H174&amp;" km/hr&lt;br/&gt;Distance traveled: "&amp;ROUND(Flight1!M174,0)&amp;" km&lt;br/&gt;UTC Time: "&amp;TEXT(Flight1!A174,"hh:mm")&amp;"   Elapsed time: "&amp;TEXT(Flight1!A174-Flight1!$A$3,"hh:mm")</f>
        <v>Flight1&lt;br/&gt;Third automated ping&lt;br/&gt;Altitude: 13127 ft 4001 m&lt;br/&gt;Heading: 166.5 deg S &lt;br/&gt;Speed: 700 km/hr&lt;br/&gt;Distance traveled: 2672 km&lt;br/&gt;UTC Time: 20:10   Elapsed time: 03:40</v>
      </c>
      <c r="H174" s="3" t="s">
        <v>107</v>
      </c>
      <c r="I174" s="3" t="s">
        <v>107</v>
      </c>
      <c r="J174" s="3" t="s">
        <v>174</v>
      </c>
      <c r="K174" s="3">
        <v>522</v>
      </c>
      <c r="L174" s="3" t="s">
        <v>188</v>
      </c>
      <c r="M174" s="3" t="s">
        <v>110</v>
      </c>
      <c r="N174" s="3">
        <v>0.5</v>
      </c>
      <c r="O174" s="3" t="b">
        <v>1</v>
      </c>
      <c r="P174" s="3" t="b">
        <v>1</v>
      </c>
      <c r="Q174" s="3"/>
    </row>
    <row r="175" spans="1:17" x14ac:dyDescent="0.25">
      <c r="A175" s="3">
        <f>Flight1!C175</f>
        <v>-1.2084167213037933</v>
      </c>
      <c r="B175" s="3">
        <f>Flight1!D175</f>
        <v>95.009354232265792</v>
      </c>
      <c r="C175" s="2">
        <f>Flight1!A175</f>
        <v>41705.84375</v>
      </c>
      <c r="D175" s="3" t="str">
        <f>IF(ISBLANK(Flight1!N175),"",Flight1!N175)</f>
        <v/>
      </c>
      <c r="E175" s="10">
        <f>Flight1!J175</f>
        <v>4001.3333308110014</v>
      </c>
      <c r="F175" s="10">
        <f t="shared" si="2"/>
        <v>4001.3333308110014</v>
      </c>
      <c r="G175" s="10" t="str">
        <f>"Flight1&lt;br/&gt;"&amp;D175&amp;"&lt;br/&gt;Altitude: "&amp;INT(E175/0.3048)&amp;" ft "&amp;INT(E175)&amp;" m&lt;br/&gt;Heading: "&amp;Flight1!E175&amp;" deg "&amp;Flight1!F175&amp;"&lt;br/&gt;Speed: "&amp;Flight1!H175&amp;" km/hr&lt;br/&gt;Distance traveled: "&amp;ROUND(Flight1!M175,0)&amp;" km&lt;br/&gt;UTC Time: "&amp;TEXT(Flight1!A175,"hh:mm")&amp;"   Elapsed time: "&amp;TEXT(Flight1!A175-Flight1!$A$3,"hh:mm")</f>
        <v>Flight1&lt;br/&gt;&lt;br/&gt;Altitude: 13127 ft 4001 m&lt;br/&gt;Heading: 166.5 deg S &lt;br/&gt;Speed: 700 km/hr&lt;br/&gt;Distance traveled: 2731 km&lt;br/&gt;UTC Time: 20:15   Elapsed time: 03:45</v>
      </c>
      <c r="H175" s="3" t="s">
        <v>107</v>
      </c>
      <c r="I175" s="3" t="s">
        <v>107</v>
      </c>
      <c r="J175" s="3" t="s">
        <v>174</v>
      </c>
      <c r="K175" s="3">
        <v>522</v>
      </c>
      <c r="L175" s="3" t="s">
        <v>188</v>
      </c>
      <c r="M175" s="3" t="s">
        <v>110</v>
      </c>
      <c r="N175" s="3">
        <v>0.5</v>
      </c>
      <c r="O175" s="3" t="b">
        <v>1</v>
      </c>
      <c r="P175" s="3" t="b">
        <v>1</v>
      </c>
      <c r="Q175" s="3"/>
    </row>
    <row r="176" spans="1:17" x14ac:dyDescent="0.25">
      <c r="A176" s="3">
        <f>Flight1!C176</f>
        <v>-1.7185229800707627</v>
      </c>
      <c r="B176" s="3">
        <f>Flight1!D176</f>
        <v>95.131874155661507</v>
      </c>
      <c r="C176" s="2">
        <f>Flight1!A176</f>
        <v>41705.847222222197</v>
      </c>
      <c r="D176" s="3" t="str">
        <f>IF(ISBLANK(Flight1!N176),"",Flight1!N176)</f>
        <v/>
      </c>
      <c r="E176" s="10">
        <f>Flight1!J176</f>
        <v>4001.3333308110014</v>
      </c>
      <c r="F176" s="10">
        <f t="shared" si="2"/>
        <v>4001.3333308110014</v>
      </c>
      <c r="G176" s="10" t="str">
        <f>"Flight1&lt;br/&gt;"&amp;D176&amp;"&lt;br/&gt;Altitude: "&amp;INT(E176/0.3048)&amp;" ft "&amp;INT(E176)&amp;" m&lt;br/&gt;Heading: "&amp;Flight1!E176&amp;" deg "&amp;Flight1!F176&amp;"&lt;br/&gt;Speed: "&amp;Flight1!H176&amp;" km/hr&lt;br/&gt;Distance traveled: "&amp;ROUND(Flight1!M176,0)&amp;" km&lt;br/&gt;UTC Time: "&amp;TEXT(Flight1!A176,"hh:mm")&amp;"   Elapsed time: "&amp;TEXT(Flight1!A176-Flight1!$A$3,"hh:mm")</f>
        <v>Flight1&lt;br/&gt;&lt;br/&gt;Altitude: 13127 ft 4001 m&lt;br/&gt;Heading: 166.5 deg S &lt;br/&gt;Speed: 700 km/hr&lt;br/&gt;Distance traveled: 2789 km&lt;br/&gt;UTC Time: 20:20   Elapsed time: 03:50</v>
      </c>
      <c r="H176" s="3" t="s">
        <v>107</v>
      </c>
      <c r="I176" s="3" t="s">
        <v>107</v>
      </c>
      <c r="J176" s="3" t="s">
        <v>174</v>
      </c>
      <c r="K176" s="3">
        <v>522</v>
      </c>
      <c r="L176" s="3" t="s">
        <v>188</v>
      </c>
      <c r="M176" s="3" t="s">
        <v>110</v>
      </c>
      <c r="N176" s="3">
        <v>0.5</v>
      </c>
      <c r="O176" s="3" t="b">
        <v>1</v>
      </c>
      <c r="P176" s="3" t="b">
        <v>1</v>
      </c>
      <c r="Q176" s="3"/>
    </row>
    <row r="177" spans="1:17" x14ac:dyDescent="0.25">
      <c r="A177" s="3">
        <f>Flight1!C177</f>
        <v>-2.2286280732953858</v>
      </c>
      <c r="B177" s="3">
        <f>Flight1!D177</f>
        <v>95.254431673165939</v>
      </c>
      <c r="C177" s="2">
        <f>Flight1!A177</f>
        <v>41705.850694444402</v>
      </c>
      <c r="D177" s="3" t="str">
        <f>IF(ISBLANK(Flight1!N177),"",Flight1!N177)</f>
        <v/>
      </c>
      <c r="E177" s="10">
        <f>Flight1!J177</f>
        <v>4001.3333308110014</v>
      </c>
      <c r="F177" s="10">
        <f t="shared" si="2"/>
        <v>4001.3333308110014</v>
      </c>
      <c r="G177" s="10" t="str">
        <f>"Flight1&lt;br/&gt;"&amp;D177&amp;"&lt;br/&gt;Altitude: "&amp;INT(E177/0.3048)&amp;" ft "&amp;INT(E177)&amp;" m&lt;br/&gt;Heading: "&amp;Flight1!E177&amp;" deg "&amp;Flight1!F177&amp;"&lt;br/&gt;Speed: "&amp;Flight1!H177&amp;" km/hr&lt;br/&gt;Distance traveled: "&amp;ROUND(Flight1!M177,0)&amp;" km&lt;br/&gt;UTC Time: "&amp;TEXT(Flight1!A177,"hh:mm")&amp;"   Elapsed time: "&amp;TEXT(Flight1!A177-Flight1!$A$3,"hh:mm")</f>
        <v>Flight1&lt;br/&gt;&lt;br/&gt;Altitude: 13127 ft 4001 m&lt;br/&gt;Heading: 166.25 deg S &lt;br/&gt;Speed: 700 km/hr&lt;br/&gt;Distance traveled: 2847 km&lt;br/&gt;UTC Time: 20:25   Elapsed time: 03:55</v>
      </c>
      <c r="H177" s="3" t="s">
        <v>107</v>
      </c>
      <c r="I177" s="3" t="s">
        <v>107</v>
      </c>
      <c r="J177" s="3" t="s">
        <v>174</v>
      </c>
      <c r="K177" s="3">
        <v>522</v>
      </c>
      <c r="L177" s="3" t="s">
        <v>188</v>
      </c>
      <c r="M177" s="3" t="s">
        <v>110</v>
      </c>
      <c r="N177" s="3">
        <v>0.5</v>
      </c>
      <c r="O177" s="3" t="b">
        <v>1</v>
      </c>
      <c r="P177" s="3" t="b">
        <v>1</v>
      </c>
      <c r="Q177" s="3"/>
    </row>
    <row r="178" spans="1:17" x14ac:dyDescent="0.25">
      <c r="A178" s="3">
        <f>Flight1!C178</f>
        <v>-2.7381925826190319</v>
      </c>
      <c r="B178" s="3">
        <f>Flight1!D178</f>
        <v>95.379263589289152</v>
      </c>
      <c r="C178" s="2">
        <f>Flight1!A178</f>
        <v>41705.854166666599</v>
      </c>
      <c r="D178" s="3" t="str">
        <f>IF(ISBLANK(Flight1!N178),"",Flight1!N178)</f>
        <v/>
      </c>
      <c r="E178" s="10">
        <f>Flight1!J178</f>
        <v>4001.3333308110014</v>
      </c>
      <c r="F178" s="10">
        <f t="shared" si="2"/>
        <v>4001.3333308110014</v>
      </c>
      <c r="G178" s="10" t="str">
        <f>"Flight1&lt;br/&gt;"&amp;D178&amp;"&lt;br/&gt;Altitude: "&amp;INT(E178/0.3048)&amp;" ft "&amp;INT(E178)&amp;" m&lt;br/&gt;Heading: "&amp;Flight1!E178&amp;" deg "&amp;Flight1!F178&amp;"&lt;br/&gt;Speed: "&amp;Flight1!H178&amp;" km/hr&lt;br/&gt;Distance traveled: "&amp;ROUND(Flight1!M178,0)&amp;" km&lt;br/&gt;UTC Time: "&amp;TEXT(Flight1!A178,"hh:mm")&amp;"   Elapsed time: "&amp;TEXT(Flight1!A178-Flight1!$A$3,"hh:mm")</f>
        <v>Flight1&lt;br/&gt;&lt;br/&gt;Altitude: 13127 ft 4001 m&lt;br/&gt;Heading: 166.25 deg S &lt;br/&gt;Speed: 700 km/hr&lt;br/&gt;Distance traveled: 2906 km&lt;br/&gt;UTC Time: 20:30   Elapsed time: 04:00</v>
      </c>
      <c r="H178" s="3" t="s">
        <v>107</v>
      </c>
      <c r="I178" s="3" t="s">
        <v>107</v>
      </c>
      <c r="J178" s="3" t="s">
        <v>174</v>
      </c>
      <c r="K178" s="3">
        <v>522</v>
      </c>
      <c r="L178" s="3" t="s">
        <v>188</v>
      </c>
      <c r="M178" s="3" t="s">
        <v>110</v>
      </c>
      <c r="N178" s="3">
        <v>0.5</v>
      </c>
      <c r="O178" s="3" t="b">
        <v>1</v>
      </c>
      <c r="P178" s="3" t="b">
        <v>1</v>
      </c>
      <c r="Q178" s="3"/>
    </row>
    <row r="179" spans="1:17" x14ac:dyDescent="0.25">
      <c r="A179" s="3">
        <f>Flight1!C179</f>
        <v>-3.2477558830498192</v>
      </c>
      <c r="B179" s="3">
        <f>Flight1!D179</f>
        <v>95.504153566245179</v>
      </c>
      <c r="C179" s="2">
        <f>Flight1!A179</f>
        <v>41705.857638888803</v>
      </c>
      <c r="D179" s="3" t="str">
        <f>IF(ISBLANK(Flight1!N179),"",Flight1!N179)</f>
        <v/>
      </c>
      <c r="E179" s="10">
        <f>Flight1!J179</f>
        <v>4001.3333308110014</v>
      </c>
      <c r="F179" s="10">
        <f t="shared" si="2"/>
        <v>4001.3333308110014</v>
      </c>
      <c r="G179" s="10" t="str">
        <f>"Flight1&lt;br/&gt;"&amp;D179&amp;"&lt;br/&gt;Altitude: "&amp;INT(E179/0.3048)&amp;" ft "&amp;INT(E179)&amp;" m&lt;br/&gt;Heading: "&amp;Flight1!E179&amp;" deg "&amp;Flight1!F179&amp;"&lt;br/&gt;Speed: "&amp;Flight1!H179&amp;" km/hr&lt;br/&gt;Distance traveled: "&amp;ROUND(Flight1!M179,0)&amp;" km&lt;br/&gt;UTC Time: "&amp;TEXT(Flight1!A179,"hh:mm")&amp;"   Elapsed time: "&amp;TEXT(Flight1!A179-Flight1!$A$3,"hh:mm")</f>
        <v>Flight1&lt;br/&gt;&lt;br/&gt;Altitude: 13127 ft 4001 m&lt;br/&gt;Heading: 166.25 deg S &lt;br/&gt;Speed: 700 km/hr&lt;br/&gt;Distance traveled: 2964 km&lt;br/&gt;UTC Time: 20:35   Elapsed time: 04:05</v>
      </c>
      <c r="H179" s="3" t="s">
        <v>107</v>
      </c>
      <c r="I179" s="3" t="s">
        <v>107</v>
      </c>
      <c r="J179" s="3" t="s">
        <v>174</v>
      </c>
      <c r="K179" s="3">
        <v>522</v>
      </c>
      <c r="L179" s="3" t="s">
        <v>188</v>
      </c>
      <c r="M179" s="3" t="s">
        <v>110</v>
      </c>
      <c r="N179" s="3">
        <v>0.5</v>
      </c>
      <c r="O179" s="3" t="b">
        <v>1</v>
      </c>
      <c r="P179" s="3" t="b">
        <v>1</v>
      </c>
      <c r="Q179" s="3"/>
    </row>
    <row r="180" spans="1:17" x14ac:dyDescent="0.25">
      <c r="A180" s="3">
        <f>Flight1!C180</f>
        <v>-3.7573179861818042</v>
      </c>
      <c r="B180" s="3">
        <f>Flight1!D180</f>
        <v>95.629111549185367</v>
      </c>
      <c r="C180" s="2">
        <f>Flight1!A180</f>
        <v>41705.861111111102</v>
      </c>
      <c r="D180" s="3" t="str">
        <f>IF(ISBLANK(Flight1!N180),"",Flight1!N180)</f>
        <v>BFO point 140</v>
      </c>
      <c r="E180" s="10">
        <f>Flight1!J180</f>
        <v>4001.3333308110014</v>
      </c>
      <c r="F180" s="10">
        <f t="shared" si="2"/>
        <v>4001.3333308110014</v>
      </c>
      <c r="G180" s="10" t="str">
        <f>"Flight1&lt;br/&gt;"&amp;D180&amp;"&lt;br/&gt;Altitude: "&amp;INT(E180/0.3048)&amp;" ft "&amp;INT(E180)&amp;" m&lt;br/&gt;Heading: "&amp;Flight1!E180&amp;" deg "&amp;Flight1!F180&amp;"&lt;br/&gt;Speed: "&amp;Flight1!H180&amp;" km/hr&lt;br/&gt;Distance traveled: "&amp;ROUND(Flight1!M180,0)&amp;" km&lt;br/&gt;UTC Time: "&amp;TEXT(Flight1!A180,"hh:mm")&amp;"   Elapsed time: "&amp;TEXT(Flight1!A180-Flight1!$A$3,"hh:mm")</f>
        <v>Flight1&lt;br/&gt;BFO point 140&lt;br/&gt;Altitude: 13127 ft 4001 m&lt;br/&gt;Heading: 166.25 deg S &lt;br/&gt;Speed: 700 km/hr&lt;br/&gt;Distance traveled: 3022 km&lt;br/&gt;UTC Time: 20:40   Elapsed time: 04:10</v>
      </c>
      <c r="H180" s="3" t="s">
        <v>107</v>
      </c>
      <c r="I180" s="3" t="s">
        <v>107</v>
      </c>
      <c r="J180" s="3" t="s">
        <v>174</v>
      </c>
      <c r="K180" s="3">
        <v>522</v>
      </c>
      <c r="L180" s="3" t="s">
        <v>188</v>
      </c>
      <c r="M180" s="3" t="s">
        <v>110</v>
      </c>
      <c r="N180" s="3">
        <v>0.5</v>
      </c>
      <c r="O180" s="3" t="b">
        <v>1</v>
      </c>
      <c r="P180" s="3" t="b">
        <v>1</v>
      </c>
      <c r="Q180" s="3"/>
    </row>
    <row r="181" spans="1:17" x14ac:dyDescent="0.25">
      <c r="A181" s="3">
        <f>Flight1!C181</f>
        <v>-4.2668788617727431</v>
      </c>
      <c r="B181" s="3">
        <f>Flight1!D181</f>
        <v>95.754147499991006</v>
      </c>
      <c r="C181" s="2">
        <f>Flight1!A181</f>
        <v>41705.864583333299</v>
      </c>
      <c r="D181" s="3" t="str">
        <f>IF(ISBLANK(Flight1!N181),"",Flight1!N181)</f>
        <v/>
      </c>
      <c r="E181" s="10">
        <f>Flight1!J181</f>
        <v>4001.3333308110014</v>
      </c>
      <c r="F181" s="10">
        <f t="shared" si="2"/>
        <v>4001.3333308110014</v>
      </c>
      <c r="G181" s="10" t="str">
        <f>"Flight1&lt;br/&gt;"&amp;D181&amp;"&lt;br/&gt;Altitude: "&amp;INT(E181/0.3048)&amp;" ft "&amp;INT(E181)&amp;" m&lt;br/&gt;Heading: "&amp;Flight1!E181&amp;" deg "&amp;Flight1!F181&amp;"&lt;br/&gt;Speed: "&amp;Flight1!H181&amp;" km/hr&lt;br/&gt;Distance traveled: "&amp;ROUND(Flight1!M181,0)&amp;" km&lt;br/&gt;UTC Time: "&amp;TEXT(Flight1!A181,"hh:mm")&amp;"   Elapsed time: "&amp;TEXT(Flight1!A181-Flight1!$A$3,"hh:mm")</f>
        <v>Flight1&lt;br/&gt;&lt;br/&gt;Altitude: 13127 ft 4001 m&lt;br/&gt;Heading: 166.25 deg S &lt;br/&gt;Speed: 700 km/hr&lt;br/&gt;Distance traveled: 3081 km&lt;br/&gt;UTC Time: 20:45   Elapsed time: 04:15</v>
      </c>
      <c r="H181" s="3" t="s">
        <v>107</v>
      </c>
      <c r="I181" s="3" t="s">
        <v>107</v>
      </c>
      <c r="J181" s="3" t="s">
        <v>174</v>
      </c>
      <c r="K181" s="3">
        <v>522</v>
      </c>
      <c r="L181" s="3" t="s">
        <v>188</v>
      </c>
      <c r="M181" s="3" t="s">
        <v>110</v>
      </c>
      <c r="N181" s="3">
        <v>0.5</v>
      </c>
      <c r="O181" s="3" t="b">
        <v>1</v>
      </c>
      <c r="P181" s="3" t="b">
        <v>1</v>
      </c>
      <c r="Q181" s="3"/>
    </row>
    <row r="182" spans="1:17" x14ac:dyDescent="0.25">
      <c r="A182" s="3">
        <f>Flight1!C182</f>
        <v>-4.7764385231638515</v>
      </c>
      <c r="B182" s="3">
        <f>Flight1!D182</f>
        <v>95.879271422230147</v>
      </c>
      <c r="C182" s="2">
        <f>Flight1!A182</f>
        <v>41705.868055555497</v>
      </c>
      <c r="D182" s="3" t="str">
        <f>IF(ISBLANK(Flight1!N182),"",Flight1!N182)</f>
        <v/>
      </c>
      <c r="E182" s="10">
        <f>Flight1!J182</f>
        <v>4001.3333308110014</v>
      </c>
      <c r="F182" s="10">
        <f t="shared" si="2"/>
        <v>4001.3333308110014</v>
      </c>
      <c r="G182" s="10" t="str">
        <f>"Flight1&lt;br/&gt;"&amp;D182&amp;"&lt;br/&gt;Altitude: "&amp;INT(E182/0.3048)&amp;" ft "&amp;INT(E182)&amp;" m&lt;br/&gt;Heading: "&amp;Flight1!E182&amp;" deg "&amp;Flight1!F182&amp;"&lt;br/&gt;Speed: "&amp;Flight1!H182&amp;" km/hr&lt;br/&gt;Distance traveled: "&amp;ROUND(Flight1!M182,0)&amp;" km&lt;br/&gt;UTC Time: "&amp;TEXT(Flight1!A182,"hh:mm")&amp;"   Elapsed time: "&amp;TEXT(Flight1!A182-Flight1!$A$3,"hh:mm")</f>
        <v>Flight1&lt;br/&gt;&lt;br/&gt;Altitude: 13127 ft 4001 m&lt;br/&gt;Heading: 166.25 deg S &lt;br/&gt;Speed: 700 km/hr&lt;br/&gt;Distance traveled: 3139 km&lt;br/&gt;UTC Time: 20:50   Elapsed time: 04:20</v>
      </c>
      <c r="H182" s="3" t="s">
        <v>107</v>
      </c>
      <c r="I182" s="3" t="s">
        <v>107</v>
      </c>
      <c r="J182" s="3" t="s">
        <v>174</v>
      </c>
      <c r="K182" s="3">
        <v>522</v>
      </c>
      <c r="L182" s="3" t="s">
        <v>188</v>
      </c>
      <c r="M182" s="3" t="s">
        <v>110</v>
      </c>
      <c r="N182" s="3">
        <v>0.5</v>
      </c>
      <c r="O182" s="3" t="b">
        <v>1</v>
      </c>
      <c r="P182" s="3" t="b">
        <v>1</v>
      </c>
      <c r="Q182" s="3"/>
    </row>
    <row r="183" spans="1:17" x14ac:dyDescent="0.25">
      <c r="A183" s="3">
        <f>Flight1!C183</f>
        <v>-5.2859969696197773</v>
      </c>
      <c r="B183" s="3">
        <f>Flight1!D183</f>
        <v>96.004493351050826</v>
      </c>
      <c r="C183" s="2">
        <f>Flight1!A183</f>
        <v>41705.871527777701</v>
      </c>
      <c r="D183" s="3" t="str">
        <f>IF(ISBLANK(Flight1!N183),"",Flight1!N183)</f>
        <v/>
      </c>
      <c r="E183" s="10">
        <f>Flight1!J183</f>
        <v>4001.3333308110014</v>
      </c>
      <c r="F183" s="10">
        <f t="shared" si="2"/>
        <v>4001.3333308110014</v>
      </c>
      <c r="G183" s="10" t="str">
        <f>"Flight1&lt;br/&gt;"&amp;D183&amp;"&lt;br/&gt;Altitude: "&amp;INT(E183/0.3048)&amp;" ft "&amp;INT(E183)&amp;" m&lt;br/&gt;Heading: "&amp;Flight1!E183&amp;" deg "&amp;Flight1!F183&amp;"&lt;br/&gt;Speed: "&amp;Flight1!H183&amp;" km/hr&lt;br/&gt;Distance traveled: "&amp;ROUND(Flight1!M183,0)&amp;" km&lt;br/&gt;UTC Time: "&amp;TEXT(Flight1!A183,"hh:mm")&amp;"   Elapsed time: "&amp;TEXT(Flight1!A183-Flight1!$A$3,"hh:mm")</f>
        <v>Flight1&lt;br/&gt;&lt;br/&gt;Altitude: 13127 ft 4001 m&lt;br/&gt;Heading: 166.25 deg S &lt;br/&gt;Speed: 700 km/hr&lt;br/&gt;Distance traveled: 3197 km&lt;br/&gt;UTC Time: 20:55   Elapsed time: 04:25</v>
      </c>
      <c r="H183" s="3" t="s">
        <v>107</v>
      </c>
      <c r="I183" s="3" t="s">
        <v>107</v>
      </c>
      <c r="J183" s="3" t="s">
        <v>174</v>
      </c>
      <c r="K183" s="3">
        <v>522</v>
      </c>
      <c r="L183" s="3" t="s">
        <v>188</v>
      </c>
      <c r="M183" s="3" t="s">
        <v>110</v>
      </c>
      <c r="N183" s="3">
        <v>0.5</v>
      </c>
      <c r="O183" s="3" t="b">
        <v>1</v>
      </c>
      <c r="P183" s="3" t="b">
        <v>1</v>
      </c>
      <c r="Q183" s="3"/>
    </row>
    <row r="184" spans="1:17" x14ac:dyDescent="0.25">
      <c r="A184" s="3">
        <f>Flight1!C184</f>
        <v>-5.7955541970051092</v>
      </c>
      <c r="B184" s="3">
        <f>Flight1!D184</f>
        <v>96.129823359864247</v>
      </c>
      <c r="C184" s="2">
        <f>Flight1!A184</f>
        <v>41705.874999999898</v>
      </c>
      <c r="D184" s="3" t="str">
        <f>IF(ISBLANK(Flight1!N184),"",Flight1!N184)</f>
        <v/>
      </c>
      <c r="E184" s="10">
        <f>Flight1!J184</f>
        <v>4001.3333308110014</v>
      </c>
      <c r="F184" s="10">
        <f t="shared" si="2"/>
        <v>4001.3333308110014</v>
      </c>
      <c r="G184" s="10" t="str">
        <f>"Flight1&lt;br/&gt;"&amp;D184&amp;"&lt;br/&gt;Altitude: "&amp;INT(E184/0.3048)&amp;" ft "&amp;INT(E184)&amp;" m&lt;br/&gt;Heading: "&amp;Flight1!E184&amp;" deg "&amp;Flight1!F184&amp;"&lt;br/&gt;Speed: "&amp;Flight1!H184&amp;" km/hr&lt;br/&gt;Distance traveled: "&amp;ROUND(Flight1!M184,0)&amp;" km&lt;br/&gt;UTC Time: "&amp;TEXT(Flight1!A184,"hh:mm")&amp;"   Elapsed time: "&amp;TEXT(Flight1!A184-Flight1!$A$3,"hh:mm")</f>
        <v>Flight1&lt;br/&gt;&lt;br/&gt;Altitude: 13127 ft 4001 m&lt;br/&gt;Heading: 166.25 deg S &lt;br/&gt;Speed: 700 km/hr&lt;br/&gt;Distance traveled: 3256 km&lt;br/&gt;UTC Time: 21:00   Elapsed time: 04:30</v>
      </c>
      <c r="H184" s="3" t="s">
        <v>107</v>
      </c>
      <c r="I184" s="3" t="s">
        <v>107</v>
      </c>
      <c r="J184" s="3" t="s">
        <v>174</v>
      </c>
      <c r="K184" s="3">
        <v>522</v>
      </c>
      <c r="L184" s="3" t="s">
        <v>188</v>
      </c>
      <c r="M184" s="3" t="s">
        <v>110</v>
      </c>
      <c r="N184" s="3">
        <v>0.5</v>
      </c>
      <c r="O184" s="3" t="b">
        <v>1</v>
      </c>
      <c r="P184" s="3" t="b">
        <v>1</v>
      </c>
      <c r="Q184" s="3"/>
    </row>
    <row r="185" spans="1:17" x14ac:dyDescent="0.25">
      <c r="A185" s="3">
        <f>Flight1!C185</f>
        <v>-6.3051102191378083</v>
      </c>
      <c r="B185" s="3">
        <f>Flight1!D185</f>
        <v>96.255271569709421</v>
      </c>
      <c r="C185" s="2">
        <f>Flight1!A185</f>
        <v>41705.878472222197</v>
      </c>
      <c r="D185" s="3" t="str">
        <f>IF(ISBLANK(Flight1!N185),"",Flight1!N185)</f>
        <v/>
      </c>
      <c r="E185" s="10">
        <f>Flight1!J185</f>
        <v>4001.3333308110014</v>
      </c>
      <c r="F185" s="10">
        <f t="shared" si="2"/>
        <v>4001.3333308110014</v>
      </c>
      <c r="G185" s="10" t="str">
        <f>"Flight1&lt;br/&gt;"&amp;D185&amp;"&lt;br/&gt;Altitude: "&amp;INT(E185/0.3048)&amp;" ft "&amp;INT(E185)&amp;" m&lt;br/&gt;Heading: "&amp;Flight1!E185&amp;" deg "&amp;Flight1!F185&amp;"&lt;br/&gt;Speed: "&amp;Flight1!H185&amp;" km/hr&lt;br/&gt;Distance traveled: "&amp;ROUND(Flight1!M185,0)&amp;" km&lt;br/&gt;UTC Time: "&amp;TEXT(Flight1!A185,"hh:mm")&amp;"   Elapsed time: "&amp;TEXT(Flight1!A185-Flight1!$A$3,"hh:mm")</f>
        <v>Flight1&lt;br/&gt;&lt;br/&gt;Altitude: 13127 ft 4001 m&lt;br/&gt;Heading: 166.25 deg S &lt;br/&gt;Speed: 700 km/hr&lt;br/&gt;Distance traveled: 3314 km&lt;br/&gt;UTC Time: 21:05   Elapsed time: 04:35</v>
      </c>
      <c r="H185" s="3" t="s">
        <v>107</v>
      </c>
      <c r="I185" s="3" t="s">
        <v>107</v>
      </c>
      <c r="J185" s="3" t="s">
        <v>174</v>
      </c>
      <c r="K185" s="3">
        <v>522</v>
      </c>
      <c r="L185" s="3" t="s">
        <v>188</v>
      </c>
      <c r="M185" s="3" t="s">
        <v>110</v>
      </c>
      <c r="N185" s="3">
        <v>0.5</v>
      </c>
      <c r="O185" s="3" t="b">
        <v>1</v>
      </c>
      <c r="P185" s="3" t="b">
        <v>1</v>
      </c>
      <c r="Q185" s="3"/>
    </row>
    <row r="186" spans="1:17" x14ac:dyDescent="0.25">
      <c r="A186" s="3">
        <f>Flight1!C186</f>
        <v>-6.8146650047915305</v>
      </c>
      <c r="B186" s="3">
        <f>Flight1!D186</f>
        <v>96.380848137883817</v>
      </c>
      <c r="C186" s="2">
        <f>Flight1!A186</f>
        <v>41705.881944444402</v>
      </c>
      <c r="D186" s="3" t="str">
        <f>IF(ISBLANK(Flight1!N186),"",Flight1!N186)</f>
        <v>Fourth automated ping</v>
      </c>
      <c r="E186" s="10">
        <f>Flight1!J186</f>
        <v>4001.3333308110014</v>
      </c>
      <c r="F186" s="10">
        <f t="shared" si="2"/>
        <v>4001.3333308110014</v>
      </c>
      <c r="G186" s="10" t="str">
        <f>"Flight1&lt;br/&gt;"&amp;D186&amp;"&lt;br/&gt;Altitude: "&amp;INT(E186/0.3048)&amp;" ft "&amp;INT(E186)&amp;" m&lt;br/&gt;Heading: "&amp;Flight1!E186&amp;" deg "&amp;Flight1!F186&amp;"&lt;br/&gt;Speed: "&amp;Flight1!H186&amp;" km/hr&lt;br/&gt;Distance traveled: "&amp;ROUND(Flight1!M186,0)&amp;" km&lt;br/&gt;UTC Time: "&amp;TEXT(Flight1!A186,"hh:mm")&amp;"   Elapsed time: "&amp;TEXT(Flight1!A186-Flight1!$A$3,"hh:mm")</f>
        <v>Flight1&lt;br/&gt;Fourth automated ping&lt;br/&gt;Altitude: 13127 ft 4001 m&lt;br/&gt;Heading: 166.25 deg S &lt;br/&gt;Speed: 700 km/hr&lt;br/&gt;Distance traveled: 3372 km&lt;br/&gt;UTC Time: 21:10   Elapsed time: 04:40</v>
      </c>
      <c r="H186" s="3" t="s">
        <v>107</v>
      </c>
      <c r="I186" s="3" t="s">
        <v>107</v>
      </c>
      <c r="J186" s="3" t="s">
        <v>174</v>
      </c>
      <c r="K186" s="3">
        <v>522</v>
      </c>
      <c r="L186" s="3" t="s">
        <v>188</v>
      </c>
      <c r="M186" s="3" t="s">
        <v>110</v>
      </c>
      <c r="N186" s="3">
        <v>0.5</v>
      </c>
      <c r="O186" s="3" t="b">
        <v>1</v>
      </c>
      <c r="P186" s="3" t="b">
        <v>1</v>
      </c>
      <c r="Q186" s="3"/>
    </row>
    <row r="187" spans="1:17" x14ac:dyDescent="0.25">
      <c r="A187" s="3">
        <f>Flight1!C187</f>
        <v>-7.32421856418049</v>
      </c>
      <c r="B187" s="3">
        <f>Flight1!D187</f>
        <v>96.506563283438211</v>
      </c>
      <c r="C187" s="2">
        <f>Flight1!A187</f>
        <v>41705.885416666599</v>
      </c>
      <c r="D187" s="3" t="str">
        <f>IF(ISBLANK(Flight1!N187),"",Flight1!N187)</f>
        <v/>
      </c>
      <c r="E187" s="10">
        <f>Flight1!J187</f>
        <v>4001.3333308110014</v>
      </c>
      <c r="F187" s="10">
        <f t="shared" si="2"/>
        <v>4001.3333308110014</v>
      </c>
      <c r="G187" s="10" t="str">
        <f>"Flight1&lt;br/&gt;"&amp;D187&amp;"&lt;br/&gt;Altitude: "&amp;INT(E187/0.3048)&amp;" ft "&amp;INT(E187)&amp;" m&lt;br/&gt;Heading: "&amp;Flight1!E187&amp;" deg "&amp;Flight1!F187&amp;"&lt;br/&gt;Speed: "&amp;Flight1!H187&amp;" km/hr&lt;br/&gt;Distance traveled: "&amp;ROUND(Flight1!M187,0)&amp;" km&lt;br/&gt;UTC Time: "&amp;TEXT(Flight1!A187,"hh:mm")&amp;"   Elapsed time: "&amp;TEXT(Flight1!A187-Flight1!$A$3,"hh:mm")</f>
        <v>Flight1&lt;br/&gt;&lt;br/&gt;Altitude: 13127 ft 4001 m&lt;br/&gt;Heading: 166.25 deg S &lt;br/&gt;Speed: 700 km/hr&lt;br/&gt;Distance traveled: 3431 km&lt;br/&gt;UTC Time: 21:15   Elapsed time: 04:45</v>
      </c>
      <c r="H187" s="3" t="s">
        <v>107</v>
      </c>
      <c r="I187" s="3" t="s">
        <v>107</v>
      </c>
      <c r="J187" s="3" t="s">
        <v>174</v>
      </c>
      <c r="K187" s="3">
        <v>522</v>
      </c>
      <c r="L187" s="3" t="s">
        <v>188</v>
      </c>
      <c r="M187" s="3" t="s">
        <v>110</v>
      </c>
      <c r="N187" s="3">
        <v>0.5</v>
      </c>
      <c r="O187" s="3" t="b">
        <v>1</v>
      </c>
      <c r="P187" s="3" t="b">
        <v>1</v>
      </c>
      <c r="Q187" s="3"/>
    </row>
    <row r="188" spans="1:17" x14ac:dyDescent="0.25">
      <c r="A188" s="3">
        <f>Flight1!C188</f>
        <v>-7.8337708966387849</v>
      </c>
      <c r="B188" s="3">
        <f>Flight1!D188</f>
        <v>96.632427278541883</v>
      </c>
      <c r="C188" s="2">
        <f>Flight1!A188</f>
        <v>41705.888888888803</v>
      </c>
      <c r="D188" s="3" t="str">
        <f>IF(ISBLANK(Flight1!N188),"",Flight1!N188)</f>
        <v/>
      </c>
      <c r="E188" s="10">
        <f>Flight1!J188</f>
        <v>4001.3333308110014</v>
      </c>
      <c r="F188" s="10">
        <f t="shared" si="2"/>
        <v>4001.3333308110014</v>
      </c>
      <c r="G188" s="10" t="str">
        <f>"Flight1&lt;br/&gt;"&amp;D188&amp;"&lt;br/&gt;Altitude: "&amp;INT(E188/0.3048)&amp;" ft "&amp;INT(E188)&amp;" m&lt;br/&gt;Heading: "&amp;Flight1!E188&amp;" deg "&amp;Flight1!F188&amp;"&lt;br/&gt;Speed: "&amp;Flight1!H188&amp;" km/hr&lt;br/&gt;Distance traveled: "&amp;ROUND(Flight1!M188,0)&amp;" km&lt;br/&gt;UTC Time: "&amp;TEXT(Flight1!A188,"hh:mm")&amp;"   Elapsed time: "&amp;TEXT(Flight1!A188-Flight1!$A$3,"hh:mm")</f>
        <v>Flight1&lt;br/&gt;&lt;br/&gt;Altitude: 13127 ft 4001 m&lt;br/&gt;Heading: 166.25 deg S &lt;br/&gt;Speed: 700 km/hr&lt;br/&gt;Distance traveled: 3489 km&lt;br/&gt;UTC Time: 21:20   Elapsed time: 04:50</v>
      </c>
      <c r="H188" s="3" t="s">
        <v>107</v>
      </c>
      <c r="I188" s="3" t="s">
        <v>107</v>
      </c>
      <c r="J188" s="3" t="s">
        <v>174</v>
      </c>
      <c r="K188" s="3">
        <v>522</v>
      </c>
      <c r="L188" s="3" t="s">
        <v>188</v>
      </c>
      <c r="M188" s="3" t="s">
        <v>110</v>
      </c>
      <c r="N188" s="3">
        <v>0.5</v>
      </c>
      <c r="O188" s="3" t="b">
        <v>1</v>
      </c>
      <c r="P188" s="3" t="b">
        <v>1</v>
      </c>
      <c r="Q188" s="3"/>
    </row>
    <row r="189" spans="1:17" x14ac:dyDescent="0.25">
      <c r="A189" s="3">
        <f>Flight1!C189</f>
        <v>-8.3433219970250789</v>
      </c>
      <c r="B189" s="3">
        <f>Flight1!D189</f>
        <v>96.758450454354801</v>
      </c>
      <c r="C189" s="2">
        <f>Flight1!A189</f>
        <v>41705.892361111</v>
      </c>
      <c r="D189" s="3" t="str">
        <f>IF(ISBLANK(Flight1!N189),"",Flight1!N189)</f>
        <v/>
      </c>
      <c r="E189" s="10">
        <f>Flight1!J189</f>
        <v>4001.3333308110014</v>
      </c>
      <c r="F189" s="10">
        <f t="shared" si="2"/>
        <v>4001.3333308110014</v>
      </c>
      <c r="G189" s="10" t="str">
        <f>"Flight1&lt;br/&gt;"&amp;D189&amp;"&lt;br/&gt;Altitude: "&amp;INT(E189/0.3048)&amp;" ft "&amp;INT(E189)&amp;" m&lt;br/&gt;Heading: "&amp;Flight1!E189&amp;" deg "&amp;Flight1!F189&amp;"&lt;br/&gt;Speed: "&amp;Flight1!H189&amp;" km/hr&lt;br/&gt;Distance traveled: "&amp;ROUND(Flight1!M189,0)&amp;" km&lt;br/&gt;UTC Time: "&amp;TEXT(Flight1!A189,"hh:mm")&amp;"   Elapsed time: "&amp;TEXT(Flight1!A189-Flight1!$A$3,"hh:mm")</f>
        <v>Flight1&lt;br/&gt;&lt;br/&gt;Altitude: 13127 ft 4001 m&lt;br/&gt;Heading: 166.25 deg S &lt;br/&gt;Speed: 700 km/hr&lt;br/&gt;Distance traveled: 3547 km&lt;br/&gt;UTC Time: 21:25   Elapsed time: 04:55</v>
      </c>
      <c r="H189" s="3" t="s">
        <v>107</v>
      </c>
      <c r="I189" s="3" t="s">
        <v>107</v>
      </c>
      <c r="J189" s="3" t="s">
        <v>174</v>
      </c>
      <c r="K189" s="3">
        <v>522</v>
      </c>
      <c r="L189" s="3" t="s">
        <v>188</v>
      </c>
      <c r="M189" s="3" t="s">
        <v>110</v>
      </c>
      <c r="N189" s="3">
        <v>0.5</v>
      </c>
      <c r="O189" s="3" t="b">
        <v>1</v>
      </c>
      <c r="P189" s="3" t="b">
        <v>1</v>
      </c>
      <c r="Q189" s="3"/>
    </row>
    <row r="190" spans="1:17" x14ac:dyDescent="0.25">
      <c r="A190" s="3">
        <f>Flight1!C190</f>
        <v>-8.8528718631946735</v>
      </c>
      <c r="B190" s="3">
        <f>Flight1!D190</f>
        <v>96.884643207234419</v>
      </c>
      <c r="C190" s="2">
        <f>Flight1!A190</f>
        <v>41705.895833333198</v>
      </c>
      <c r="D190" s="3" t="str">
        <f>IF(ISBLANK(Flight1!N190),"",Flight1!N190)</f>
        <v/>
      </c>
      <c r="E190" s="10">
        <f>Flight1!J190</f>
        <v>4001.3333308110014</v>
      </c>
      <c r="F190" s="10">
        <f t="shared" si="2"/>
        <v>4001.3333308110014</v>
      </c>
      <c r="G190" s="10" t="str">
        <f>"Flight1&lt;br/&gt;"&amp;D190&amp;"&lt;br/&gt;Altitude: "&amp;INT(E190/0.3048)&amp;" ft "&amp;INT(E190)&amp;" m&lt;br/&gt;Heading: "&amp;Flight1!E190&amp;" deg "&amp;Flight1!F190&amp;"&lt;br/&gt;Speed: "&amp;Flight1!H190&amp;" km/hr&lt;br/&gt;Distance traveled: "&amp;ROUND(Flight1!M190,0)&amp;" km&lt;br/&gt;UTC Time: "&amp;TEXT(Flight1!A190,"hh:mm")&amp;"   Elapsed time: "&amp;TEXT(Flight1!A190-Flight1!$A$3,"hh:mm")</f>
        <v>Flight1&lt;br/&gt;&lt;br/&gt;Altitude: 13127 ft 4001 m&lt;br/&gt;Heading: 166.25 deg S &lt;br/&gt;Speed: 700 km/hr&lt;br/&gt;Distance traveled: 3606 km&lt;br/&gt;UTC Time: 21:30   Elapsed time: 05:00</v>
      </c>
      <c r="H190" s="3" t="s">
        <v>107</v>
      </c>
      <c r="I190" s="3" t="s">
        <v>107</v>
      </c>
      <c r="J190" s="3" t="s">
        <v>174</v>
      </c>
      <c r="K190" s="3">
        <v>522</v>
      </c>
      <c r="L190" s="3" t="s">
        <v>188</v>
      </c>
      <c r="M190" s="3" t="s">
        <v>110</v>
      </c>
      <c r="N190" s="3">
        <v>0.5</v>
      </c>
      <c r="O190" s="3" t="b">
        <v>1</v>
      </c>
      <c r="P190" s="3" t="b">
        <v>1</v>
      </c>
      <c r="Q190" s="3"/>
    </row>
    <row r="191" spans="1:17" x14ac:dyDescent="0.25">
      <c r="A191" s="3">
        <f>Flight1!C191</f>
        <v>-9.3624205066743613</v>
      </c>
      <c r="B191" s="3">
        <f>Flight1!D191</f>
        <v>97.011016005817794</v>
      </c>
      <c r="C191" s="2">
        <f>Flight1!A191</f>
        <v>41705.899305555497</v>
      </c>
      <c r="D191" s="3" t="str">
        <f>IF(ISBLANK(Flight1!N191),"",Flight1!N191)</f>
        <v/>
      </c>
      <c r="E191" s="10">
        <f>Flight1!J191</f>
        <v>4001.3333308110014</v>
      </c>
      <c r="F191" s="10">
        <f t="shared" si="2"/>
        <v>4001.3333308110014</v>
      </c>
      <c r="G191" s="10" t="str">
        <f>"Flight1&lt;br/&gt;"&amp;D191&amp;"&lt;br/&gt;Altitude: "&amp;INT(E191/0.3048)&amp;" ft "&amp;INT(E191)&amp;" m&lt;br/&gt;Heading: "&amp;Flight1!E191&amp;" deg "&amp;Flight1!F191&amp;"&lt;br/&gt;Speed: "&amp;Flight1!H191&amp;" km/hr&lt;br/&gt;Distance traveled: "&amp;ROUND(Flight1!M191,0)&amp;" km&lt;br/&gt;UTC Time: "&amp;TEXT(Flight1!A191,"hh:mm")&amp;"   Elapsed time: "&amp;TEXT(Flight1!A191-Flight1!$A$3,"hh:mm")</f>
        <v>Flight1&lt;br/&gt;&lt;br/&gt;Altitude: 13127 ft 4001 m&lt;br/&gt;Heading: 166 deg S &lt;br/&gt;Speed: 700 km/hr&lt;br/&gt;Distance traveled: 3664 km&lt;br/&gt;UTC Time: 21:35   Elapsed time: 05:05</v>
      </c>
      <c r="H191" s="3" t="s">
        <v>107</v>
      </c>
      <c r="I191" s="3" t="s">
        <v>107</v>
      </c>
      <c r="J191" s="3" t="s">
        <v>174</v>
      </c>
      <c r="K191" s="3">
        <v>522</v>
      </c>
      <c r="L191" s="3" t="s">
        <v>188</v>
      </c>
      <c r="M191" s="3" t="s">
        <v>110</v>
      </c>
      <c r="N191" s="3">
        <v>0.5</v>
      </c>
      <c r="O191" s="3" t="b">
        <v>1</v>
      </c>
      <c r="P191" s="3" t="b">
        <v>1</v>
      </c>
      <c r="Q191" s="3"/>
    </row>
    <row r="192" spans="1:17" x14ac:dyDescent="0.25">
      <c r="A192" s="3">
        <f>Flight1!C192</f>
        <v>-9.8714181590514123</v>
      </c>
      <c r="B192" s="3">
        <f>Flight1!D192</f>
        <v>97.139834763882149</v>
      </c>
      <c r="C192" s="2">
        <f>Flight1!A192</f>
        <v>41705.902777777701</v>
      </c>
      <c r="D192" s="3" t="str">
        <f>IF(ISBLANK(Flight1!N192),"",Flight1!N192)</f>
        <v>BFO point 165</v>
      </c>
      <c r="E192" s="10">
        <f>Flight1!J192</f>
        <v>4001.3333308110014</v>
      </c>
      <c r="F192" s="10">
        <f t="shared" si="2"/>
        <v>4001.3333308110014</v>
      </c>
      <c r="G192" s="10" t="str">
        <f>"Flight1&lt;br/&gt;"&amp;D192&amp;"&lt;br/&gt;Altitude: "&amp;INT(E192/0.3048)&amp;" ft "&amp;INT(E192)&amp;" m&lt;br/&gt;Heading: "&amp;Flight1!E192&amp;" deg "&amp;Flight1!F192&amp;"&lt;br/&gt;Speed: "&amp;Flight1!H192&amp;" km/hr&lt;br/&gt;Distance traveled: "&amp;ROUND(Flight1!M192,0)&amp;" km&lt;br/&gt;UTC Time: "&amp;TEXT(Flight1!A192,"hh:mm")&amp;"   Elapsed time: "&amp;TEXT(Flight1!A192-Flight1!$A$3,"hh:mm")</f>
        <v>Flight1&lt;br/&gt;BFO point 165&lt;br/&gt;Altitude: 13127 ft 4001 m&lt;br/&gt;Heading: 166 deg S &lt;br/&gt;Speed: 700 km/hr&lt;br/&gt;Distance traveled: 3722 km&lt;br/&gt;UTC Time: 21:40   Elapsed time: 05:10</v>
      </c>
      <c r="H192" s="3" t="s">
        <v>107</v>
      </c>
      <c r="I192" s="3" t="s">
        <v>107</v>
      </c>
      <c r="J192" s="3" t="s">
        <v>174</v>
      </c>
      <c r="K192" s="3">
        <v>522</v>
      </c>
      <c r="L192" s="3" t="s">
        <v>188</v>
      </c>
      <c r="M192" s="3" t="s">
        <v>110</v>
      </c>
      <c r="N192" s="3">
        <v>0.5</v>
      </c>
      <c r="O192" s="3" t="b">
        <v>1</v>
      </c>
      <c r="P192" s="3" t="b">
        <v>1</v>
      </c>
      <c r="Q192" s="3"/>
    </row>
    <row r="193" spans="1:17" x14ac:dyDescent="0.25">
      <c r="A193" s="3">
        <f>Flight1!C193</f>
        <v>-10.380414521869469</v>
      </c>
      <c r="B193" s="3">
        <f>Flight1!D193</f>
        <v>97.268858065273562</v>
      </c>
      <c r="C193" s="2">
        <f>Flight1!A193</f>
        <v>41705.906249999898</v>
      </c>
      <c r="D193" s="3" t="str">
        <f>IF(ISBLANK(Flight1!N193),"",Flight1!N193)</f>
        <v/>
      </c>
      <c r="E193" s="10">
        <f>Flight1!J193</f>
        <v>4001.3333308110014</v>
      </c>
      <c r="F193" s="10">
        <f t="shared" si="2"/>
        <v>4001.3333308110014</v>
      </c>
      <c r="G193" s="10" t="str">
        <f>"Flight1&lt;br/&gt;"&amp;D193&amp;"&lt;br/&gt;Altitude: "&amp;INT(E193/0.3048)&amp;" ft "&amp;INT(E193)&amp;" m&lt;br/&gt;Heading: "&amp;Flight1!E193&amp;" deg "&amp;Flight1!F193&amp;"&lt;br/&gt;Speed: "&amp;Flight1!H193&amp;" km/hr&lt;br/&gt;Distance traveled: "&amp;ROUND(Flight1!M193,0)&amp;" km&lt;br/&gt;UTC Time: "&amp;TEXT(Flight1!A193,"hh:mm")&amp;"   Elapsed time: "&amp;TEXT(Flight1!A193-Flight1!$A$3,"hh:mm")</f>
        <v>Flight1&lt;br/&gt;&lt;br/&gt;Altitude: 13127 ft 4001 m&lt;br/&gt;Heading: 166 deg S &lt;br/&gt;Speed: 700 km/hr&lt;br/&gt;Distance traveled: 3781 km&lt;br/&gt;UTC Time: 21:45   Elapsed time: 05:15</v>
      </c>
      <c r="H193" s="3" t="s">
        <v>107</v>
      </c>
      <c r="I193" s="3" t="s">
        <v>107</v>
      </c>
      <c r="J193" s="3" t="s">
        <v>174</v>
      </c>
      <c r="K193" s="3">
        <v>522</v>
      </c>
      <c r="L193" s="3" t="s">
        <v>188</v>
      </c>
      <c r="M193" s="3" t="s">
        <v>110</v>
      </c>
      <c r="N193" s="3">
        <v>0.5</v>
      </c>
      <c r="O193" s="3" t="b">
        <v>1</v>
      </c>
      <c r="P193" s="3" t="b">
        <v>1</v>
      </c>
      <c r="Q193" s="3"/>
    </row>
    <row r="194" spans="1:17" x14ac:dyDescent="0.25">
      <c r="A194" s="3">
        <f>Flight1!C194</f>
        <v>-10.889409593064356</v>
      </c>
      <c r="B194" s="3">
        <f>Flight1!D194</f>
        <v>97.39809677619094</v>
      </c>
      <c r="C194" s="2">
        <f>Flight1!A194</f>
        <v>41705.909722222103</v>
      </c>
      <c r="D194" s="3" t="str">
        <f>IF(ISBLANK(Flight1!N194),"",Flight1!N194)</f>
        <v/>
      </c>
      <c r="E194" s="10">
        <f>Flight1!J194</f>
        <v>4001.3333308110014</v>
      </c>
      <c r="F194" s="10">
        <f t="shared" si="2"/>
        <v>4001.3333308110014</v>
      </c>
      <c r="G194" s="10" t="str">
        <f>"Flight1&lt;br/&gt;"&amp;D194&amp;"&lt;br/&gt;Altitude: "&amp;INT(E194/0.3048)&amp;" ft "&amp;INT(E194)&amp;" m&lt;br/&gt;Heading: "&amp;Flight1!E194&amp;" deg "&amp;Flight1!F194&amp;"&lt;br/&gt;Speed: "&amp;Flight1!H194&amp;" km/hr&lt;br/&gt;Distance traveled: "&amp;ROUND(Flight1!M194,0)&amp;" km&lt;br/&gt;UTC Time: "&amp;TEXT(Flight1!A194,"hh:mm")&amp;"   Elapsed time: "&amp;TEXT(Flight1!A194-Flight1!$A$3,"hh:mm")</f>
        <v>Flight1&lt;br/&gt;&lt;br/&gt;Altitude: 13127 ft 4001 m&lt;br/&gt;Heading: 166 deg S &lt;br/&gt;Speed: 700 km/hr&lt;br/&gt;Distance traveled: 3839 km&lt;br/&gt;UTC Time: 21:50   Elapsed time: 05:20</v>
      </c>
      <c r="H194" s="3" t="s">
        <v>107</v>
      </c>
      <c r="I194" s="3" t="s">
        <v>107</v>
      </c>
      <c r="J194" s="3" t="s">
        <v>174</v>
      </c>
      <c r="K194" s="3">
        <v>522</v>
      </c>
      <c r="L194" s="3" t="s">
        <v>188</v>
      </c>
      <c r="M194" s="3" t="s">
        <v>110</v>
      </c>
      <c r="N194" s="3">
        <v>0.5</v>
      </c>
      <c r="O194" s="3" t="b">
        <v>1</v>
      </c>
      <c r="P194" s="3" t="b">
        <v>1</v>
      </c>
      <c r="Q194" s="3"/>
    </row>
    <row r="195" spans="1:17" x14ac:dyDescent="0.25">
      <c r="A195" s="3">
        <f>Flight1!C195</f>
        <v>-11.398403366080162</v>
      </c>
      <c r="B195" s="3">
        <f>Flight1!D195</f>
        <v>97.5275618502708</v>
      </c>
      <c r="C195" s="2">
        <f>Flight1!A195</f>
        <v>41705.9131944443</v>
      </c>
      <c r="D195" s="3" t="str">
        <f>IF(ISBLANK(Flight1!N195),"",Flight1!N195)</f>
        <v/>
      </c>
      <c r="E195" s="10">
        <f>Flight1!J195</f>
        <v>4001.3333308110014</v>
      </c>
      <c r="F195" s="10">
        <f t="shared" si="2"/>
        <v>4001.3333308110014</v>
      </c>
      <c r="G195" s="10" t="str">
        <f>"Flight1&lt;br/&gt;"&amp;D195&amp;"&lt;br/&gt;Altitude: "&amp;INT(E195/0.3048)&amp;" ft "&amp;INT(E195)&amp;" m&lt;br/&gt;Heading: "&amp;Flight1!E195&amp;" deg "&amp;Flight1!F195&amp;"&lt;br/&gt;Speed: "&amp;Flight1!H195&amp;" km/hr&lt;br/&gt;Distance traveled: "&amp;ROUND(Flight1!M195,0)&amp;" km&lt;br/&gt;UTC Time: "&amp;TEXT(Flight1!A195,"hh:mm")&amp;"   Elapsed time: "&amp;TEXT(Flight1!A195-Flight1!$A$3,"hh:mm")</f>
        <v>Flight1&lt;br/&gt;&lt;br/&gt;Altitude: 13127 ft 4001 m&lt;br/&gt;Heading: 166 deg S &lt;br/&gt;Speed: 700 km/hr&lt;br/&gt;Distance traveled: 3897 km&lt;br/&gt;UTC Time: 21:55   Elapsed time: 05:25</v>
      </c>
      <c r="H195" s="3" t="s">
        <v>107</v>
      </c>
      <c r="I195" s="3" t="s">
        <v>107</v>
      </c>
      <c r="J195" s="3" t="s">
        <v>174</v>
      </c>
      <c r="K195" s="3">
        <v>522</v>
      </c>
      <c r="L195" s="3" t="s">
        <v>188</v>
      </c>
      <c r="M195" s="3" t="s">
        <v>110</v>
      </c>
      <c r="N195" s="3">
        <v>0.5</v>
      </c>
      <c r="O195" s="3" t="b">
        <v>1</v>
      </c>
      <c r="P195" s="3" t="b">
        <v>1</v>
      </c>
      <c r="Q195" s="3"/>
    </row>
    <row r="196" spans="1:17" x14ac:dyDescent="0.25">
      <c r="A196" s="3">
        <f>Flight1!C196</f>
        <v>-11.907395852263321</v>
      </c>
      <c r="B196" s="3">
        <f>Flight1!D196</f>
        <v>97.657264339179761</v>
      </c>
      <c r="C196" s="2">
        <f>Flight1!A196</f>
        <v>41705.916666666599</v>
      </c>
      <c r="D196" s="3" t="str">
        <f>IF(ISBLANK(Flight1!N196),"",Flight1!N196)</f>
        <v/>
      </c>
      <c r="E196" s="10">
        <f>Flight1!J196</f>
        <v>4001.3333308110014</v>
      </c>
      <c r="F196" s="10">
        <f t="shared" si="2"/>
        <v>4001.3333308110014</v>
      </c>
      <c r="G196" s="10" t="str">
        <f>"Flight1&lt;br/&gt;"&amp;D196&amp;"&lt;br/&gt;Altitude: "&amp;INT(E196/0.3048)&amp;" ft "&amp;INT(E196)&amp;" m&lt;br/&gt;Heading: "&amp;Flight1!E196&amp;" deg "&amp;Flight1!F196&amp;"&lt;br/&gt;Speed: "&amp;Flight1!H196&amp;" km/hr&lt;br/&gt;Distance traveled: "&amp;ROUND(Flight1!M196,0)&amp;" km&lt;br/&gt;UTC Time: "&amp;TEXT(Flight1!A196,"hh:mm")&amp;"   Elapsed time: "&amp;TEXT(Flight1!A196-Flight1!$A$3,"hh:mm")</f>
        <v>Flight1&lt;br/&gt;&lt;br/&gt;Altitude: 13127 ft 4001 m&lt;br/&gt;Heading: 166 deg S &lt;br/&gt;Speed: 700 km/hr&lt;br/&gt;Distance traveled: 3956 km&lt;br/&gt;UTC Time: 22:00   Elapsed time: 05:30</v>
      </c>
      <c r="H196" s="3" t="s">
        <v>107</v>
      </c>
      <c r="I196" s="3" t="s">
        <v>107</v>
      </c>
      <c r="J196" s="3" t="s">
        <v>174</v>
      </c>
      <c r="K196" s="3">
        <v>522</v>
      </c>
      <c r="L196" s="3" t="s">
        <v>188</v>
      </c>
      <c r="M196" s="3" t="s">
        <v>110</v>
      </c>
      <c r="N196" s="3">
        <v>0.5</v>
      </c>
      <c r="O196" s="3" t="b">
        <v>1</v>
      </c>
      <c r="P196" s="3" t="b">
        <v>1</v>
      </c>
      <c r="Q196" s="3"/>
    </row>
    <row r="197" spans="1:17" x14ac:dyDescent="0.25">
      <c r="A197" s="3">
        <f>Flight1!C197</f>
        <v>-12.416387017934715</v>
      </c>
      <c r="B197" s="3">
        <f>Flight1!D197</f>
        <v>97.787215381543049</v>
      </c>
      <c r="C197" s="2">
        <f>Flight1!A197</f>
        <v>41705.920138888803</v>
      </c>
      <c r="D197" s="3" t="str">
        <f>IF(ISBLANK(Flight1!N197),"",Flight1!N197)</f>
        <v/>
      </c>
      <c r="E197" s="10">
        <f>Flight1!J197</f>
        <v>4001.3333308110014</v>
      </c>
      <c r="F197" s="10">
        <f t="shared" ref="F197:F238" si="3">E197</f>
        <v>4001.3333308110014</v>
      </c>
      <c r="G197" s="10" t="str">
        <f>"Flight1&lt;br/&gt;"&amp;D197&amp;"&lt;br/&gt;Altitude: "&amp;INT(E197/0.3048)&amp;" ft "&amp;INT(E197)&amp;" m&lt;br/&gt;Heading: "&amp;Flight1!E197&amp;" deg "&amp;Flight1!F197&amp;"&lt;br/&gt;Speed: "&amp;Flight1!H197&amp;" km/hr&lt;br/&gt;Distance traveled: "&amp;ROUND(Flight1!M197,0)&amp;" km&lt;br/&gt;UTC Time: "&amp;TEXT(Flight1!A197,"hh:mm")&amp;"   Elapsed time: "&amp;TEXT(Flight1!A197-Flight1!$A$3,"hh:mm")</f>
        <v>Flight1&lt;br/&gt;&lt;br/&gt;Altitude: 13127 ft 4001 m&lt;br/&gt;Heading: 166 deg S &lt;br/&gt;Speed: 700 km/hr&lt;br/&gt;Distance traveled: 4014 km&lt;br/&gt;UTC Time: 22:05   Elapsed time: 05:35</v>
      </c>
      <c r="H197" s="3" t="s">
        <v>107</v>
      </c>
      <c r="I197" s="3" t="s">
        <v>107</v>
      </c>
      <c r="J197" s="3" t="s">
        <v>174</v>
      </c>
      <c r="K197" s="3">
        <v>522</v>
      </c>
      <c r="L197" s="3" t="s">
        <v>188</v>
      </c>
      <c r="M197" s="3" t="s">
        <v>110</v>
      </c>
      <c r="N197" s="3">
        <v>0.5</v>
      </c>
      <c r="O197" s="3" t="b">
        <v>1</v>
      </c>
      <c r="P197" s="3" t="b">
        <v>1</v>
      </c>
      <c r="Q197" s="3"/>
    </row>
    <row r="198" spans="1:17" x14ac:dyDescent="0.25">
      <c r="A198" s="3">
        <f>Flight1!C198</f>
        <v>-12.925376870774649</v>
      </c>
      <c r="B198" s="3">
        <f>Flight1!D198</f>
        <v>97.917426230056861</v>
      </c>
      <c r="C198" s="2">
        <f>Flight1!A198</f>
        <v>41705.923611111</v>
      </c>
      <c r="D198" s="3" t="str">
        <f>IF(ISBLANK(Flight1!N198),"",Flight1!N198)</f>
        <v>Fifth automated ping</v>
      </c>
      <c r="E198" s="10">
        <f>Flight1!J198</f>
        <v>4001.3333308110014</v>
      </c>
      <c r="F198" s="10">
        <f t="shared" si="3"/>
        <v>4001.3333308110014</v>
      </c>
      <c r="G198" s="10" t="str">
        <f>"Flight1&lt;br/&gt;"&amp;D198&amp;"&lt;br/&gt;Altitude: "&amp;INT(E198/0.3048)&amp;" ft "&amp;INT(E198)&amp;" m&lt;br/&gt;Heading: "&amp;Flight1!E198&amp;" deg "&amp;Flight1!F198&amp;"&lt;br/&gt;Speed: "&amp;Flight1!H198&amp;" km/hr&lt;br/&gt;Distance traveled: "&amp;ROUND(Flight1!M198,0)&amp;" km&lt;br/&gt;UTC Time: "&amp;TEXT(Flight1!A198,"hh:mm")&amp;"   Elapsed time: "&amp;TEXT(Flight1!A198-Flight1!$A$3,"hh:mm")</f>
        <v>Flight1&lt;br/&gt;Fifth automated ping&lt;br/&gt;Altitude: 13127 ft 4001 m&lt;br/&gt;Heading: 166 deg S &lt;br/&gt;Speed: 700 km/hr&lt;br/&gt;Distance traveled: 4072 km&lt;br/&gt;UTC Time: 22:10   Elapsed time: 05:40</v>
      </c>
      <c r="H198" s="3" t="s">
        <v>107</v>
      </c>
      <c r="I198" s="3" t="s">
        <v>107</v>
      </c>
      <c r="J198" s="3" t="s">
        <v>174</v>
      </c>
      <c r="K198" s="3">
        <v>522</v>
      </c>
      <c r="L198" s="3" t="s">
        <v>188</v>
      </c>
      <c r="M198" s="3" t="s">
        <v>110</v>
      </c>
      <c r="N198" s="3">
        <v>0.5</v>
      </c>
      <c r="O198" s="3" t="b">
        <v>1</v>
      </c>
      <c r="P198" s="3" t="b">
        <v>1</v>
      </c>
      <c r="Q198" s="3"/>
    </row>
    <row r="199" spans="1:17" x14ac:dyDescent="0.25">
      <c r="A199" s="3">
        <f>Flight1!C199</f>
        <v>-13.434365406493255</v>
      </c>
      <c r="B199" s="3">
        <f>Flight1!D199</f>
        <v>98.047908243086795</v>
      </c>
      <c r="C199" s="2">
        <f>Flight1!A199</f>
        <v>41705.927083333198</v>
      </c>
      <c r="D199" s="3" t="str">
        <f>IF(ISBLANK(Flight1!N199),"",Flight1!N199)</f>
        <v/>
      </c>
      <c r="E199" s="10">
        <f>Flight1!J199</f>
        <v>4001.3333308110014</v>
      </c>
      <c r="F199" s="10">
        <f t="shared" si="3"/>
        <v>4001.3333308110014</v>
      </c>
      <c r="G199" s="10" t="str">
        <f>"Flight1&lt;br/&gt;"&amp;D199&amp;"&lt;br/&gt;Altitude: "&amp;INT(E199/0.3048)&amp;" ft "&amp;INT(E199)&amp;" m&lt;br/&gt;Heading: "&amp;Flight1!E199&amp;" deg "&amp;Flight1!F199&amp;"&lt;br/&gt;Speed: "&amp;Flight1!H199&amp;" km/hr&lt;br/&gt;Distance traveled: "&amp;ROUND(Flight1!M199,0)&amp;" km&lt;br/&gt;UTC Time: "&amp;TEXT(Flight1!A199,"hh:mm")&amp;"   Elapsed time: "&amp;TEXT(Flight1!A199-Flight1!$A$3,"hh:mm")</f>
        <v>Flight1&lt;br/&gt;&lt;br/&gt;Altitude: 13127 ft 4001 m&lt;br/&gt;Heading: 166 deg S &lt;br/&gt;Speed: 700 km/hr&lt;br/&gt;Distance traveled: 4131 km&lt;br/&gt;UTC Time: 22:15   Elapsed time: 05:45</v>
      </c>
      <c r="H199" s="3" t="s">
        <v>107</v>
      </c>
      <c r="I199" s="3" t="s">
        <v>107</v>
      </c>
      <c r="J199" s="3" t="s">
        <v>174</v>
      </c>
      <c r="K199" s="3">
        <v>522</v>
      </c>
      <c r="L199" s="3" t="s">
        <v>188</v>
      </c>
      <c r="M199" s="3" t="s">
        <v>110</v>
      </c>
      <c r="N199" s="3">
        <v>0.5</v>
      </c>
      <c r="O199" s="3" t="b">
        <v>1</v>
      </c>
      <c r="P199" s="3" t="b">
        <v>1</v>
      </c>
      <c r="Q199" s="3"/>
    </row>
    <row r="200" spans="1:17" x14ac:dyDescent="0.25">
      <c r="A200" s="3">
        <f>Flight1!C200</f>
        <v>-13.943352620558597</v>
      </c>
      <c r="B200" s="3">
        <f>Flight1!D200</f>
        <v>98.178672892960989</v>
      </c>
      <c r="C200" s="2">
        <f>Flight1!A200</f>
        <v>41705.930555555402</v>
      </c>
      <c r="D200" s="3" t="str">
        <f>IF(ISBLANK(Flight1!N200),"",Flight1!N200)</f>
        <v/>
      </c>
      <c r="E200" s="10">
        <f>Flight1!J200</f>
        <v>4001.3333308110014</v>
      </c>
      <c r="F200" s="10">
        <f t="shared" si="3"/>
        <v>4001.3333308110014</v>
      </c>
      <c r="G200" s="10" t="str">
        <f>"Flight1&lt;br/&gt;"&amp;D200&amp;"&lt;br/&gt;Altitude: "&amp;INT(E200/0.3048)&amp;" ft "&amp;INT(E200)&amp;" m&lt;br/&gt;Heading: "&amp;Flight1!E200&amp;" deg "&amp;Flight1!F200&amp;"&lt;br/&gt;Speed: "&amp;Flight1!H200&amp;" km/hr&lt;br/&gt;Distance traveled: "&amp;ROUND(Flight1!M200,0)&amp;" km&lt;br/&gt;UTC Time: "&amp;TEXT(Flight1!A200,"hh:mm")&amp;"   Elapsed time: "&amp;TEXT(Flight1!A200-Flight1!$A$3,"hh:mm")</f>
        <v>Flight1&lt;br/&gt;&lt;br/&gt;Altitude: 13127 ft 4001 m&lt;br/&gt;Heading: 166 deg S &lt;br/&gt;Speed: 700 km/hr&lt;br/&gt;Distance traveled: 4189 km&lt;br/&gt;UTC Time: 22:20   Elapsed time: 05:50</v>
      </c>
      <c r="H200" s="3" t="s">
        <v>107</v>
      </c>
      <c r="I200" s="3" t="s">
        <v>107</v>
      </c>
      <c r="J200" s="3" t="s">
        <v>174</v>
      </c>
      <c r="K200" s="3">
        <v>522</v>
      </c>
      <c r="L200" s="3" t="s">
        <v>188</v>
      </c>
      <c r="M200" s="3" t="s">
        <v>110</v>
      </c>
      <c r="N200" s="3">
        <v>0.5</v>
      </c>
      <c r="O200" s="3" t="b">
        <v>1</v>
      </c>
      <c r="P200" s="3" t="b">
        <v>1</v>
      </c>
      <c r="Q200" s="3"/>
    </row>
    <row r="201" spans="1:17" x14ac:dyDescent="0.25">
      <c r="A201" s="3">
        <f>Flight1!C201</f>
        <v>-14.452338519924243</v>
      </c>
      <c r="B201" s="3">
        <f>Flight1!D201</f>
        <v>98.309731774421735</v>
      </c>
      <c r="C201" s="2">
        <f>Flight1!A201</f>
        <v>41705.934027777701</v>
      </c>
      <c r="D201" s="3" t="str">
        <f>IF(ISBLANK(Flight1!N201),"",Flight1!N201)</f>
        <v/>
      </c>
      <c r="E201" s="10">
        <f>Flight1!J201</f>
        <v>4001.3333308110014</v>
      </c>
      <c r="F201" s="10">
        <f t="shared" si="3"/>
        <v>4001.3333308110014</v>
      </c>
      <c r="G201" s="10" t="str">
        <f>"Flight1&lt;br/&gt;"&amp;D201&amp;"&lt;br/&gt;Altitude: "&amp;INT(E201/0.3048)&amp;" ft "&amp;INT(E201)&amp;" m&lt;br/&gt;Heading: "&amp;Flight1!E201&amp;" deg "&amp;Flight1!F201&amp;"&lt;br/&gt;Speed: "&amp;Flight1!H201&amp;" km/hr&lt;br/&gt;Distance traveled: "&amp;ROUND(Flight1!M201,0)&amp;" km&lt;br/&gt;UTC Time: "&amp;TEXT(Flight1!A201,"hh:mm")&amp;"   Elapsed time: "&amp;TEXT(Flight1!A201-Flight1!$A$3,"hh:mm")</f>
        <v>Flight1&lt;br/&gt;&lt;br/&gt;Altitude: 13127 ft 4001 m&lt;br/&gt;Heading: 166 deg S &lt;br/&gt;Speed: 700 km/hr&lt;br/&gt;Distance traveled: 4247 km&lt;br/&gt;UTC Time: 22:25   Elapsed time: 05:55</v>
      </c>
      <c r="H201" s="3" t="s">
        <v>107</v>
      </c>
      <c r="I201" s="3" t="s">
        <v>107</v>
      </c>
      <c r="J201" s="3" t="s">
        <v>174</v>
      </c>
      <c r="K201" s="3">
        <v>522</v>
      </c>
      <c r="L201" s="3" t="s">
        <v>188</v>
      </c>
      <c r="M201" s="3" t="s">
        <v>110</v>
      </c>
      <c r="N201" s="3">
        <v>0.5</v>
      </c>
      <c r="O201" s="3" t="b">
        <v>1</v>
      </c>
      <c r="P201" s="3" t="b">
        <v>1</v>
      </c>
      <c r="Q201" s="3"/>
    </row>
    <row r="202" spans="1:17" x14ac:dyDescent="0.25">
      <c r="A202" s="3">
        <f>Flight1!C202</f>
        <v>-14.961323069700622</v>
      </c>
      <c r="B202" s="3">
        <f>Flight1!D202</f>
        <v>98.441096596416571</v>
      </c>
      <c r="C202" s="2">
        <f>Flight1!A202</f>
        <v>41705.937499999898</v>
      </c>
      <c r="D202" s="3" t="str">
        <f>IF(ISBLANK(Flight1!N202),"",Flight1!N202)</f>
        <v/>
      </c>
      <c r="E202" s="10">
        <f>Flight1!J202</f>
        <v>4001.3333308110014</v>
      </c>
      <c r="F202" s="10">
        <f t="shared" si="3"/>
        <v>4001.3333308110014</v>
      </c>
      <c r="G202" s="10" t="str">
        <f>"Flight1&lt;br/&gt;"&amp;D202&amp;"&lt;br/&gt;Altitude: "&amp;INT(E202/0.3048)&amp;" ft "&amp;INT(E202)&amp;" m&lt;br/&gt;Heading: "&amp;Flight1!E202&amp;" deg "&amp;Flight1!F202&amp;"&lt;br/&gt;Speed: "&amp;Flight1!H202&amp;" km/hr&lt;br/&gt;Distance traveled: "&amp;ROUND(Flight1!M202,0)&amp;" km&lt;br/&gt;UTC Time: "&amp;TEXT(Flight1!A202,"hh:mm")&amp;"   Elapsed time: "&amp;TEXT(Flight1!A202-Flight1!$A$3,"hh:mm")</f>
        <v>Flight1&lt;br/&gt;&lt;br/&gt;Altitude: 13127 ft 4001 m&lt;br/&gt;Heading: 166 deg S &lt;br/&gt;Speed: 700 km/hr&lt;br/&gt;Distance traveled: 4306 km&lt;br/&gt;UTC Time: 22:30   Elapsed time: 06:00</v>
      </c>
      <c r="H202" s="3" t="s">
        <v>107</v>
      </c>
      <c r="I202" s="3" t="s">
        <v>107</v>
      </c>
      <c r="J202" s="3" t="s">
        <v>174</v>
      </c>
      <c r="K202" s="3">
        <v>522</v>
      </c>
      <c r="L202" s="3" t="s">
        <v>188</v>
      </c>
      <c r="M202" s="3" t="s">
        <v>110</v>
      </c>
      <c r="N202" s="3">
        <v>0.5</v>
      </c>
      <c r="O202" s="3" t="b">
        <v>1</v>
      </c>
      <c r="P202" s="3" t="b">
        <v>1</v>
      </c>
      <c r="Q202" s="3"/>
    </row>
    <row r="203" spans="1:17" x14ac:dyDescent="0.25">
      <c r="A203" s="3">
        <f>Flight1!C203</f>
        <v>-15.470306279536768</v>
      </c>
      <c r="B203" s="3">
        <f>Flight1!D203</f>
        <v>98.572779210056439</v>
      </c>
      <c r="C203" s="2">
        <f>Flight1!A203</f>
        <v>41705.940972222103</v>
      </c>
      <c r="D203" s="3" t="str">
        <f>IF(ISBLANK(Flight1!N203),"",Flight1!N203)</f>
        <v/>
      </c>
      <c r="E203" s="10">
        <f>Flight1!J203</f>
        <v>4001.3333308110014</v>
      </c>
      <c r="F203" s="10">
        <f t="shared" si="3"/>
        <v>4001.3333308110014</v>
      </c>
      <c r="G203" s="10" t="str">
        <f>"Flight1&lt;br/&gt;"&amp;D203&amp;"&lt;br/&gt;Altitude: "&amp;INT(E203/0.3048)&amp;" ft "&amp;INT(E203)&amp;" m&lt;br/&gt;Heading: "&amp;Flight1!E203&amp;" deg "&amp;Flight1!F203&amp;"&lt;br/&gt;Speed: "&amp;Flight1!H203&amp;" km/hr&lt;br/&gt;Distance traveled: "&amp;ROUND(Flight1!M203,0)&amp;" km&lt;br/&gt;UTC Time: "&amp;TEXT(Flight1!A203,"hh:mm")&amp;"   Elapsed time: "&amp;TEXT(Flight1!A203-Flight1!$A$3,"hh:mm")</f>
        <v>Flight1&lt;br/&gt;&lt;br/&gt;Altitude: 13127 ft 4001 m&lt;br/&gt;Heading: 166 deg S &lt;br/&gt;Speed: 700 km/hr&lt;br/&gt;Distance traveled: 4364 km&lt;br/&gt;UTC Time: 22:35   Elapsed time: 06:05</v>
      </c>
      <c r="H203" s="3" t="s">
        <v>107</v>
      </c>
      <c r="I203" s="3" t="s">
        <v>107</v>
      </c>
      <c r="J203" s="3" t="s">
        <v>174</v>
      </c>
      <c r="K203" s="3">
        <v>522</v>
      </c>
      <c r="L203" s="3" t="s">
        <v>188</v>
      </c>
      <c r="M203" s="3" t="s">
        <v>110</v>
      </c>
      <c r="N203" s="3">
        <v>0.5</v>
      </c>
      <c r="O203" s="3" t="b">
        <v>1</v>
      </c>
      <c r="P203" s="3" t="b">
        <v>1</v>
      </c>
      <c r="Q203" s="3"/>
    </row>
    <row r="204" spans="1:17" x14ac:dyDescent="0.25">
      <c r="A204" s="3">
        <f>Flight1!C204</f>
        <v>-15.979288140692727</v>
      </c>
      <c r="B204" s="3">
        <f>Flight1!D204</f>
        <v>98.704791598221263</v>
      </c>
      <c r="C204" s="2">
        <f>Flight1!A204</f>
        <v>41705.9444444443</v>
      </c>
      <c r="D204" s="3" t="str">
        <f>IF(ISBLANK(Flight1!N204),"",Flight1!N204)</f>
        <v>BFO point 202</v>
      </c>
      <c r="E204" s="10">
        <f>Flight1!J204</f>
        <v>4001.3333308110014</v>
      </c>
      <c r="F204" s="10">
        <f t="shared" si="3"/>
        <v>4001.3333308110014</v>
      </c>
      <c r="G204" s="10" t="str">
        <f>"Flight1&lt;br/&gt;"&amp;D204&amp;"&lt;br/&gt;Altitude: "&amp;INT(E204/0.3048)&amp;" ft "&amp;INT(E204)&amp;" m&lt;br/&gt;Heading: "&amp;Flight1!E204&amp;" deg "&amp;Flight1!F204&amp;"&lt;br/&gt;Speed: "&amp;Flight1!H204&amp;" km/hr&lt;br/&gt;Distance traveled: "&amp;ROUND(Flight1!M204,0)&amp;" km&lt;br/&gt;UTC Time: "&amp;TEXT(Flight1!A204,"hh:mm")&amp;"   Elapsed time: "&amp;TEXT(Flight1!A204-Flight1!$A$3,"hh:mm")</f>
        <v>Flight1&lt;br/&gt;BFO point 202&lt;br/&gt;Altitude: 13127 ft 4001 m&lt;br/&gt;Heading: 166 deg S &lt;br/&gt;Speed: 700 km/hr&lt;br/&gt;Distance traveled: 4422 km&lt;br/&gt;UTC Time: 22:40   Elapsed time: 06:10</v>
      </c>
      <c r="H204" s="3" t="s">
        <v>107</v>
      </c>
      <c r="I204" s="3" t="s">
        <v>107</v>
      </c>
      <c r="J204" s="3" t="s">
        <v>174</v>
      </c>
      <c r="K204" s="3">
        <v>522</v>
      </c>
      <c r="L204" s="3" t="s">
        <v>188</v>
      </c>
      <c r="M204" s="3" t="s">
        <v>110</v>
      </c>
      <c r="N204" s="3">
        <v>0.5</v>
      </c>
      <c r="O204" s="3" t="b">
        <v>1</v>
      </c>
      <c r="P204" s="3" t="b">
        <v>1</v>
      </c>
      <c r="Q204" s="3"/>
    </row>
    <row r="205" spans="1:17" x14ac:dyDescent="0.25">
      <c r="A205" s="3">
        <f>Flight1!C205</f>
        <v>-16.488268647364791</v>
      </c>
      <c r="B205" s="3">
        <f>Flight1!D205</f>
        <v>98.837145887035277</v>
      </c>
      <c r="C205" s="2">
        <f>Flight1!A205</f>
        <v>41705.947916666497</v>
      </c>
      <c r="D205" s="3" t="str">
        <f>IF(ISBLANK(Flight1!N205),"",Flight1!N205)</f>
        <v/>
      </c>
      <c r="E205" s="10">
        <f>Flight1!J205</f>
        <v>4001.3333308110014</v>
      </c>
      <c r="F205" s="10">
        <f t="shared" si="3"/>
        <v>4001.3333308110014</v>
      </c>
      <c r="G205" s="10" t="str">
        <f>"Flight1&lt;br/&gt;"&amp;D205&amp;"&lt;br/&gt;Altitude: "&amp;INT(E205/0.3048)&amp;" ft "&amp;INT(E205)&amp;" m&lt;br/&gt;Heading: "&amp;Flight1!E205&amp;" deg "&amp;Flight1!F205&amp;"&lt;br/&gt;Speed: "&amp;Flight1!H205&amp;" km/hr&lt;br/&gt;Distance traveled: "&amp;ROUND(Flight1!M205,0)&amp;" km&lt;br/&gt;UTC Time: "&amp;TEXT(Flight1!A205,"hh:mm")&amp;"   Elapsed time: "&amp;TEXT(Flight1!A205-Flight1!$A$3,"hh:mm")</f>
        <v>Flight1&lt;br/&gt;&lt;br/&gt;Altitude: 13127 ft 4001 m&lt;br/&gt;Heading: 166 deg S &lt;br/&gt;Speed: 700 km/hr&lt;br/&gt;Distance traveled: 4481 km&lt;br/&gt;UTC Time: 22:45   Elapsed time: 06:15</v>
      </c>
      <c r="H205" s="3" t="s">
        <v>107</v>
      </c>
      <c r="I205" s="3" t="s">
        <v>107</v>
      </c>
      <c r="J205" s="3" t="s">
        <v>174</v>
      </c>
      <c r="K205" s="3">
        <v>522</v>
      </c>
      <c r="L205" s="3" t="s">
        <v>188</v>
      </c>
      <c r="M205" s="3" t="s">
        <v>110</v>
      </c>
      <c r="N205" s="3">
        <v>0.5</v>
      </c>
      <c r="O205" s="3" t="b">
        <v>1</v>
      </c>
      <c r="P205" s="3" t="b">
        <v>1</v>
      </c>
      <c r="Q205" s="3"/>
    </row>
    <row r="206" spans="1:17" x14ac:dyDescent="0.25">
      <c r="A206" s="3">
        <f>Flight1!C206</f>
        <v>-16.997247808411611</v>
      </c>
      <c r="B206" s="3">
        <f>Flight1!D206</f>
        <v>98.96985435507419</v>
      </c>
      <c r="C206" s="2">
        <f>Flight1!A206</f>
        <v>41705.951388888803</v>
      </c>
      <c r="D206" s="3" t="str">
        <f>IF(ISBLANK(Flight1!N206),"",Flight1!N206)</f>
        <v/>
      </c>
      <c r="E206" s="10">
        <f>Flight1!J206</f>
        <v>4001.3333308110014</v>
      </c>
      <c r="F206" s="10">
        <f t="shared" si="3"/>
        <v>4001.3333308110014</v>
      </c>
      <c r="G206" s="10" t="str">
        <f>"Flight1&lt;br/&gt;"&amp;D206&amp;"&lt;br/&gt;Altitude: "&amp;INT(E206/0.3048)&amp;" ft "&amp;INT(E206)&amp;" m&lt;br/&gt;Heading: "&amp;Flight1!E206&amp;" deg "&amp;Flight1!F206&amp;"&lt;br/&gt;Speed: "&amp;Flight1!H206&amp;" km/hr&lt;br/&gt;Distance traveled: "&amp;ROUND(Flight1!M206,0)&amp;" km&lt;br/&gt;UTC Time: "&amp;TEXT(Flight1!A206,"hh:mm")&amp;"   Elapsed time: "&amp;TEXT(Flight1!A206-Flight1!$A$3,"hh:mm")</f>
        <v>Flight1&lt;br/&gt;&lt;br/&gt;Altitude: 13127 ft 4001 m&lt;br/&gt;Heading: 165.75 deg S &lt;br/&gt;Speed: 700 km/hr&lt;br/&gt;Distance traveled: 4539 km&lt;br/&gt;UTC Time: 22:50   Elapsed time: 06:20</v>
      </c>
      <c r="H206" s="3" t="s">
        <v>107</v>
      </c>
      <c r="I206" s="3" t="s">
        <v>107</v>
      </c>
      <c r="J206" s="3" t="s">
        <v>174</v>
      </c>
      <c r="K206" s="3">
        <v>522</v>
      </c>
      <c r="L206" s="3" t="s">
        <v>188</v>
      </c>
      <c r="M206" s="3" t="s">
        <v>110</v>
      </c>
      <c r="N206" s="3">
        <v>0.5</v>
      </c>
      <c r="O206" s="3" t="b">
        <v>1</v>
      </c>
      <c r="P206" s="3" t="b">
        <v>1</v>
      </c>
      <c r="Q206" s="3"/>
    </row>
    <row r="207" spans="1:17" x14ac:dyDescent="0.25">
      <c r="A207" s="3">
        <f>Flight1!C207</f>
        <v>-17.505665442664903</v>
      </c>
      <c r="B207" s="3">
        <f>Flight1!D207</f>
        <v>99.105256593853809</v>
      </c>
      <c r="C207" s="2">
        <f>Flight1!A207</f>
        <v>41705.954861111</v>
      </c>
      <c r="D207" s="3" t="str">
        <f>IF(ISBLANK(Flight1!N207),"",Flight1!N207)</f>
        <v/>
      </c>
      <c r="E207" s="10">
        <f>Flight1!J207</f>
        <v>4001.3333308110014</v>
      </c>
      <c r="F207" s="10">
        <f t="shared" si="3"/>
        <v>4001.3333308110014</v>
      </c>
      <c r="G207" s="10" t="str">
        <f>"Flight1&lt;br/&gt;"&amp;D207&amp;"&lt;br/&gt;Altitude: "&amp;INT(E207/0.3048)&amp;" ft "&amp;INT(E207)&amp;" m&lt;br/&gt;Heading: "&amp;Flight1!E207&amp;" deg "&amp;Flight1!F207&amp;"&lt;br/&gt;Speed: "&amp;Flight1!H207&amp;" km/hr&lt;br/&gt;Distance traveled: "&amp;ROUND(Flight1!M207,0)&amp;" km&lt;br/&gt;UTC Time: "&amp;TEXT(Flight1!A207,"hh:mm")&amp;"   Elapsed time: "&amp;TEXT(Flight1!A207-Flight1!$A$3,"hh:mm")</f>
        <v>Flight1&lt;br/&gt;&lt;br/&gt;Altitude: 13127 ft 4001 m&lt;br/&gt;Heading: 165.75 deg S &lt;br/&gt;Speed: 700 km/hr&lt;br/&gt;Distance traveled: 4597 km&lt;br/&gt;UTC Time: 22:55   Elapsed time: 06:25</v>
      </c>
      <c r="H207" s="3" t="s">
        <v>107</v>
      </c>
      <c r="I207" s="3" t="s">
        <v>107</v>
      </c>
      <c r="J207" s="3" t="s">
        <v>174</v>
      </c>
      <c r="K207" s="3">
        <v>522</v>
      </c>
      <c r="L207" s="3" t="s">
        <v>188</v>
      </c>
      <c r="M207" s="3" t="s">
        <v>110</v>
      </c>
      <c r="N207" s="3">
        <v>0.5</v>
      </c>
      <c r="O207" s="3" t="b">
        <v>1</v>
      </c>
      <c r="P207" s="3" t="b">
        <v>1</v>
      </c>
      <c r="Q207" s="3"/>
    </row>
    <row r="208" spans="1:17" x14ac:dyDescent="0.25">
      <c r="A208" s="3">
        <f>Flight1!C208</f>
        <v>-18.014081653195309</v>
      </c>
      <c r="B208" s="3">
        <f>Flight1!D208</f>
        <v>99.24104421395343</v>
      </c>
      <c r="C208" s="2">
        <f>Flight1!A208</f>
        <v>41705.958333333198</v>
      </c>
      <c r="D208" s="3" t="str">
        <f>IF(ISBLANK(Flight1!N208),"",Flight1!N208)</f>
        <v/>
      </c>
      <c r="E208" s="10">
        <f>Flight1!J208</f>
        <v>4001.3333308110014</v>
      </c>
      <c r="F208" s="10">
        <f t="shared" si="3"/>
        <v>4001.3333308110014</v>
      </c>
      <c r="G208" s="10" t="str">
        <f>"Flight1&lt;br/&gt;"&amp;D208&amp;"&lt;br/&gt;Altitude: "&amp;INT(E208/0.3048)&amp;" ft "&amp;INT(E208)&amp;" m&lt;br/&gt;Heading: "&amp;Flight1!E208&amp;" deg "&amp;Flight1!F208&amp;"&lt;br/&gt;Speed: "&amp;Flight1!H208&amp;" km/hr&lt;br/&gt;Distance traveled: "&amp;ROUND(Flight1!M208,0)&amp;" km&lt;br/&gt;UTC Time: "&amp;TEXT(Flight1!A208,"hh:mm")&amp;"   Elapsed time: "&amp;TEXT(Flight1!A208-Flight1!$A$3,"hh:mm")</f>
        <v>Flight1&lt;br/&gt;&lt;br/&gt;Altitude: 13127 ft 4001 m&lt;br/&gt;Heading: 165.75 deg S &lt;br/&gt;Speed: 700 km/hr&lt;br/&gt;Distance traveled: 4656 km&lt;br/&gt;UTC Time: 23:00   Elapsed time: 06:30</v>
      </c>
      <c r="H208" s="3" t="s">
        <v>107</v>
      </c>
      <c r="I208" s="3" t="s">
        <v>107</v>
      </c>
      <c r="J208" s="3" t="s">
        <v>174</v>
      </c>
      <c r="K208" s="3">
        <v>522</v>
      </c>
      <c r="L208" s="3" t="s">
        <v>188</v>
      </c>
      <c r="M208" s="3" t="s">
        <v>110</v>
      </c>
      <c r="N208" s="3">
        <v>0.5</v>
      </c>
      <c r="O208" s="3" t="b">
        <v>1</v>
      </c>
      <c r="P208" s="3" t="b">
        <v>1</v>
      </c>
      <c r="Q208" s="3"/>
    </row>
    <row r="209" spans="1:17" x14ac:dyDescent="0.25">
      <c r="A209" s="3">
        <f>Flight1!C209</f>
        <v>-18.522496432831534</v>
      </c>
      <c r="B209" s="3">
        <f>Flight1!D209</f>
        <v>99.377230168316757</v>
      </c>
      <c r="C209" s="2">
        <f>Flight1!A209</f>
        <v>41705.961805555402</v>
      </c>
      <c r="D209" s="3" t="str">
        <f>IF(ISBLANK(Flight1!N209),"",Flight1!N209)</f>
        <v/>
      </c>
      <c r="E209" s="10">
        <f>Flight1!J209</f>
        <v>4001.3333308110014</v>
      </c>
      <c r="F209" s="10">
        <f t="shared" si="3"/>
        <v>4001.3333308110014</v>
      </c>
      <c r="G209" s="10" t="str">
        <f>"Flight1&lt;br/&gt;"&amp;D209&amp;"&lt;br/&gt;Altitude: "&amp;INT(E209/0.3048)&amp;" ft "&amp;INT(E209)&amp;" m&lt;br/&gt;Heading: "&amp;Flight1!E209&amp;" deg "&amp;Flight1!F209&amp;"&lt;br/&gt;Speed: "&amp;Flight1!H209&amp;" km/hr&lt;br/&gt;Distance traveled: "&amp;ROUND(Flight1!M209,0)&amp;" km&lt;br/&gt;UTC Time: "&amp;TEXT(Flight1!A209,"hh:mm")&amp;"   Elapsed time: "&amp;TEXT(Flight1!A209-Flight1!$A$3,"hh:mm")</f>
        <v>Flight1&lt;br/&gt;&lt;br/&gt;Altitude: 13127 ft 4001 m&lt;br/&gt;Heading: 165.75 deg S &lt;br/&gt;Speed: 700 km/hr&lt;br/&gt;Distance traveled: 4714 km&lt;br/&gt;UTC Time: 23:05   Elapsed time: 06:35</v>
      </c>
      <c r="H209" s="3" t="s">
        <v>107</v>
      </c>
      <c r="I209" s="3" t="s">
        <v>107</v>
      </c>
      <c r="J209" s="3" t="s">
        <v>174</v>
      </c>
      <c r="K209" s="3">
        <v>522</v>
      </c>
      <c r="L209" s="3" t="s">
        <v>188</v>
      </c>
      <c r="M209" s="3" t="s">
        <v>110</v>
      </c>
      <c r="N209" s="3">
        <v>0.5</v>
      </c>
      <c r="O209" s="3" t="b">
        <v>1</v>
      </c>
      <c r="P209" s="3" t="b">
        <v>1</v>
      </c>
      <c r="Q209" s="3"/>
    </row>
    <row r="210" spans="1:17" x14ac:dyDescent="0.25">
      <c r="A210" s="3">
        <f>Flight1!C210</f>
        <v>-19.030909770907307</v>
      </c>
      <c r="B210" s="3">
        <f>Flight1!D210</f>
        <v>99.513827586264185</v>
      </c>
      <c r="C210" s="2">
        <f>Flight1!A210</f>
        <v>41705.965277777599</v>
      </c>
      <c r="D210" s="3" t="str">
        <f>IF(ISBLANK(Flight1!N210),"",Flight1!N210)</f>
        <v>Sixth automated ping</v>
      </c>
      <c r="E210" s="10">
        <f>Flight1!J210</f>
        <v>4001.3333308110014</v>
      </c>
      <c r="F210" s="10">
        <f t="shared" si="3"/>
        <v>4001.3333308110014</v>
      </c>
      <c r="G210" s="10" t="str">
        <f>"Flight1&lt;br/&gt;"&amp;D210&amp;"&lt;br/&gt;Altitude: "&amp;INT(E210/0.3048)&amp;" ft "&amp;INT(E210)&amp;" m&lt;br/&gt;Heading: "&amp;Flight1!E210&amp;" deg "&amp;Flight1!F210&amp;"&lt;br/&gt;Speed: "&amp;Flight1!H210&amp;" km/hr&lt;br/&gt;Distance traveled: "&amp;ROUND(Flight1!M210,0)&amp;" km&lt;br/&gt;UTC Time: "&amp;TEXT(Flight1!A210,"hh:mm")&amp;"   Elapsed time: "&amp;TEXT(Flight1!A210-Flight1!$A$3,"hh:mm")</f>
        <v>Flight1&lt;br/&gt;Sixth automated ping&lt;br/&gt;Altitude: 13127 ft 4001 m&lt;br/&gt;Heading: 165.75 deg S &lt;br/&gt;Speed: 700 km/hr&lt;br/&gt;Distance traveled: 4772 km&lt;br/&gt;UTC Time: 23:10   Elapsed time: 06:40</v>
      </c>
      <c r="H210" s="3" t="s">
        <v>107</v>
      </c>
      <c r="I210" s="3" t="s">
        <v>107</v>
      </c>
      <c r="J210" s="3" t="s">
        <v>174</v>
      </c>
      <c r="K210" s="3">
        <v>522</v>
      </c>
      <c r="L210" s="3" t="s">
        <v>188</v>
      </c>
      <c r="M210" s="3" t="s">
        <v>110</v>
      </c>
      <c r="N210" s="3">
        <v>0.5</v>
      </c>
      <c r="O210" s="3" t="b">
        <v>1</v>
      </c>
      <c r="P210" s="3" t="b">
        <v>1</v>
      </c>
      <c r="Q210" s="3"/>
    </row>
    <row r="211" spans="1:17" x14ac:dyDescent="0.25">
      <c r="A211" s="3">
        <f>Flight1!C211</f>
        <v>-19.539321660711998</v>
      </c>
      <c r="B211" s="3">
        <f>Flight1!D211</f>
        <v>99.650849782623752</v>
      </c>
      <c r="C211" s="2">
        <f>Flight1!A211</f>
        <v>41705.968749999804</v>
      </c>
      <c r="D211" s="3" t="str">
        <f>IF(ISBLANK(Flight1!N211),"",Flight1!N211)</f>
        <v/>
      </c>
      <c r="E211" s="10">
        <f>Flight1!J211</f>
        <v>4001.3333308110014</v>
      </c>
      <c r="F211" s="10">
        <f t="shared" si="3"/>
        <v>4001.3333308110014</v>
      </c>
      <c r="G211" s="10" t="str">
        <f>"Flight1&lt;br/&gt;"&amp;D211&amp;"&lt;br/&gt;Altitude: "&amp;INT(E211/0.3048)&amp;" ft "&amp;INT(E211)&amp;" m&lt;br/&gt;Heading: "&amp;Flight1!E211&amp;" deg "&amp;Flight1!F211&amp;"&lt;br/&gt;Speed: "&amp;Flight1!H211&amp;" km/hr&lt;br/&gt;Distance traveled: "&amp;ROUND(Flight1!M211,0)&amp;" km&lt;br/&gt;UTC Time: "&amp;TEXT(Flight1!A211,"hh:mm")&amp;"   Elapsed time: "&amp;TEXT(Flight1!A211-Flight1!$A$3,"hh:mm")</f>
        <v>Flight1&lt;br/&gt;&lt;br/&gt;Altitude: 13127 ft 4001 m&lt;br/&gt;Heading: 165.75 deg S &lt;br/&gt;Speed: 700 km/hr&lt;br/&gt;Distance traveled: 4831 km&lt;br/&gt;UTC Time: 23:15   Elapsed time: 06:45</v>
      </c>
      <c r="H211" s="3" t="s">
        <v>107</v>
      </c>
      <c r="I211" s="3" t="s">
        <v>107</v>
      </c>
      <c r="J211" s="3" t="s">
        <v>174</v>
      </c>
      <c r="K211" s="3">
        <v>522</v>
      </c>
      <c r="L211" s="3" t="s">
        <v>188</v>
      </c>
      <c r="M211" s="3" t="s">
        <v>110</v>
      </c>
      <c r="N211" s="3">
        <v>0.5</v>
      </c>
      <c r="O211" s="3" t="b">
        <v>1</v>
      </c>
      <c r="P211" s="3" t="b">
        <v>1</v>
      </c>
      <c r="Q211" s="3"/>
    </row>
    <row r="212" spans="1:17" x14ac:dyDescent="0.25">
      <c r="A212" s="3">
        <f>Flight1!C212</f>
        <v>-20.047732105875429</v>
      </c>
      <c r="B212" s="3">
        <f>Flight1!D212</f>
        <v>99.788310266823984</v>
      </c>
      <c r="C212" s="2">
        <f>Flight1!A212</f>
        <v>41705.972222222103</v>
      </c>
      <c r="D212" s="3" t="str">
        <f>IF(ISBLANK(Flight1!N212),"",Flight1!N212)</f>
        <v/>
      </c>
      <c r="E212" s="10">
        <f>Flight1!J212</f>
        <v>4001.3333308110014</v>
      </c>
      <c r="F212" s="10">
        <f t="shared" si="3"/>
        <v>4001.3333308110014</v>
      </c>
      <c r="G212" s="10" t="str">
        <f>"Flight1&lt;br/&gt;"&amp;D212&amp;"&lt;br/&gt;Altitude: "&amp;INT(E212/0.3048)&amp;" ft "&amp;INT(E212)&amp;" m&lt;br/&gt;Heading: "&amp;Flight1!E212&amp;" deg "&amp;Flight1!F212&amp;"&lt;br/&gt;Speed: "&amp;Flight1!H212&amp;" km/hr&lt;br/&gt;Distance traveled: "&amp;ROUND(Flight1!M212,0)&amp;" km&lt;br/&gt;UTC Time: "&amp;TEXT(Flight1!A212,"hh:mm")&amp;"   Elapsed time: "&amp;TEXT(Flight1!A212-Flight1!$A$3,"hh:mm")</f>
        <v>Flight1&lt;br/&gt;&lt;br/&gt;Altitude: 13127 ft 4001 m&lt;br/&gt;Heading: 165.75 deg S &lt;br/&gt;Speed: 700 km/hr&lt;br/&gt;Distance traveled: 4889 km&lt;br/&gt;UTC Time: 23:20   Elapsed time: 06:50</v>
      </c>
      <c r="H212" s="3" t="s">
        <v>107</v>
      </c>
      <c r="I212" s="3" t="s">
        <v>107</v>
      </c>
      <c r="J212" s="3" t="s">
        <v>174</v>
      </c>
      <c r="K212" s="3">
        <v>522</v>
      </c>
      <c r="L212" s="3" t="s">
        <v>188</v>
      </c>
      <c r="M212" s="3" t="s">
        <v>110</v>
      </c>
      <c r="N212" s="3">
        <v>0.5</v>
      </c>
      <c r="O212" s="3" t="b">
        <v>1</v>
      </c>
      <c r="P212" s="3" t="b">
        <v>1</v>
      </c>
      <c r="Q212" s="3"/>
    </row>
    <row r="213" spans="1:17" x14ac:dyDescent="0.25">
      <c r="A213" s="3">
        <f>Flight1!C213</f>
        <v>-20.556141068163768</v>
      </c>
      <c r="B213" s="3">
        <f>Flight1!D213</f>
        <v>99.926222736299664</v>
      </c>
      <c r="C213" s="2">
        <f>Flight1!A213</f>
        <v>41705.9756944443</v>
      </c>
      <c r="D213" s="3" t="str">
        <f>IF(ISBLANK(Flight1!N213),"",Flight1!N213)</f>
        <v/>
      </c>
      <c r="E213" s="10">
        <f>Flight1!J213</f>
        <v>4001.3333308110014</v>
      </c>
      <c r="F213" s="10">
        <f t="shared" si="3"/>
        <v>4001.3333308110014</v>
      </c>
      <c r="G213" s="10" t="str">
        <f>"Flight1&lt;br/&gt;"&amp;D213&amp;"&lt;br/&gt;Altitude: "&amp;INT(E213/0.3048)&amp;" ft "&amp;INT(E213)&amp;" m&lt;br/&gt;Heading: "&amp;Flight1!E213&amp;" deg "&amp;Flight1!F213&amp;"&lt;br/&gt;Speed: "&amp;Flight1!H213&amp;" km/hr&lt;br/&gt;Distance traveled: "&amp;ROUND(Flight1!M213,0)&amp;" km&lt;br/&gt;UTC Time: "&amp;TEXT(Flight1!A213,"hh:mm")&amp;"   Elapsed time: "&amp;TEXT(Flight1!A213-Flight1!$A$3,"hh:mm")</f>
        <v>Flight1&lt;br/&gt;&lt;br/&gt;Altitude: 13127 ft 4001 m&lt;br/&gt;Heading: 165.75 deg S &lt;br/&gt;Speed: 700 km/hr&lt;br/&gt;Distance traveled: 4947 km&lt;br/&gt;UTC Time: 23:25   Elapsed time: 06:55</v>
      </c>
      <c r="H213" s="3" t="s">
        <v>107</v>
      </c>
      <c r="I213" s="3" t="s">
        <v>107</v>
      </c>
      <c r="J213" s="3" t="s">
        <v>174</v>
      </c>
      <c r="K213" s="3">
        <v>522</v>
      </c>
      <c r="L213" s="3" t="s">
        <v>188</v>
      </c>
      <c r="M213" s="3" t="s">
        <v>110</v>
      </c>
      <c r="N213" s="3">
        <v>0.5</v>
      </c>
      <c r="O213" s="3" t="b">
        <v>1</v>
      </c>
      <c r="P213" s="3" t="b">
        <v>1</v>
      </c>
      <c r="Q213" s="3"/>
    </row>
    <row r="214" spans="1:17" x14ac:dyDescent="0.25">
      <c r="A214" s="3">
        <f>Flight1!C214</f>
        <v>-21.06454855269255</v>
      </c>
      <c r="B214" s="3">
        <f>Flight1!D214</f>
        <v>100.06460110737434</v>
      </c>
      <c r="C214" s="2">
        <f>Flight1!A214</f>
        <v>41705.979166666497</v>
      </c>
      <c r="D214" s="3" t="str">
        <f>IF(ISBLANK(Flight1!N214),"",Flight1!N214)</f>
        <v/>
      </c>
      <c r="E214" s="10">
        <f>Flight1!J214</f>
        <v>4001.3333308110014</v>
      </c>
      <c r="F214" s="10">
        <f t="shared" si="3"/>
        <v>4001.3333308110014</v>
      </c>
      <c r="G214" s="10" t="str">
        <f>"Flight1&lt;br/&gt;"&amp;D214&amp;"&lt;br/&gt;Altitude: "&amp;INT(E214/0.3048)&amp;" ft "&amp;INT(E214)&amp;" m&lt;br/&gt;Heading: "&amp;Flight1!E214&amp;" deg "&amp;Flight1!F214&amp;"&lt;br/&gt;Speed: "&amp;Flight1!H214&amp;" km/hr&lt;br/&gt;Distance traveled: "&amp;ROUND(Flight1!M214,0)&amp;" km&lt;br/&gt;UTC Time: "&amp;TEXT(Flight1!A214,"hh:mm")&amp;"   Elapsed time: "&amp;TEXT(Flight1!A214-Flight1!$A$3,"hh:mm")</f>
        <v>Flight1&lt;br/&gt;&lt;br/&gt;Altitude: 13127 ft 4001 m&lt;br/&gt;Heading: 165.75 deg S &lt;br/&gt;Speed: 700 km/hr&lt;br/&gt;Distance traveled: 5006 km&lt;br/&gt;UTC Time: 23:30   Elapsed time: 07:00</v>
      </c>
      <c r="H214" s="3" t="s">
        <v>107</v>
      </c>
      <c r="I214" s="3" t="s">
        <v>107</v>
      </c>
      <c r="J214" s="3" t="s">
        <v>174</v>
      </c>
      <c r="K214" s="3">
        <v>522</v>
      </c>
      <c r="L214" s="3" t="s">
        <v>188</v>
      </c>
      <c r="M214" s="3" t="s">
        <v>110</v>
      </c>
      <c r="N214" s="3">
        <v>0.5</v>
      </c>
      <c r="O214" s="3" t="b">
        <v>1</v>
      </c>
      <c r="P214" s="3" t="b">
        <v>1</v>
      </c>
      <c r="Q214" s="3"/>
    </row>
    <row r="215" spans="1:17" x14ac:dyDescent="0.25">
      <c r="A215" s="3">
        <f>Flight1!C215</f>
        <v>-21.572954550395504</v>
      </c>
      <c r="B215" s="3">
        <f>Flight1!D215</f>
        <v>100.20345950774103</v>
      </c>
      <c r="C215" s="2">
        <f>Flight1!A215</f>
        <v>41705.982638888701</v>
      </c>
      <c r="D215" s="3" t="str">
        <f>IF(ISBLANK(Flight1!N215),"",Flight1!N215)</f>
        <v/>
      </c>
      <c r="E215" s="10">
        <f>Flight1!J215</f>
        <v>4001.3333308110014</v>
      </c>
      <c r="F215" s="10">
        <f t="shared" si="3"/>
        <v>4001.3333308110014</v>
      </c>
      <c r="G215" s="10" t="str">
        <f>"Flight1&lt;br/&gt;"&amp;D215&amp;"&lt;br/&gt;Altitude: "&amp;INT(E215/0.3048)&amp;" ft "&amp;INT(E215)&amp;" m&lt;br/&gt;Heading: "&amp;Flight1!E215&amp;" deg "&amp;Flight1!F215&amp;"&lt;br/&gt;Speed: "&amp;Flight1!H215&amp;" km/hr&lt;br/&gt;Distance traveled: "&amp;ROUND(Flight1!M215,0)&amp;" km&lt;br/&gt;UTC Time: "&amp;TEXT(Flight1!A215,"hh:mm")&amp;"   Elapsed time: "&amp;TEXT(Flight1!A215-Flight1!$A$3,"hh:mm")</f>
        <v>Flight1&lt;br/&gt;&lt;br/&gt;Altitude: 13127 ft 4001 m&lt;br/&gt;Heading: 165.75 deg S &lt;br/&gt;Speed: 700 km/hr&lt;br/&gt;Distance traveled: 5064 km&lt;br/&gt;UTC Time: 23:35   Elapsed time: 07:05</v>
      </c>
      <c r="H215" s="3" t="s">
        <v>107</v>
      </c>
      <c r="I215" s="3" t="s">
        <v>107</v>
      </c>
      <c r="J215" s="3" t="s">
        <v>174</v>
      </c>
      <c r="K215" s="3">
        <v>522</v>
      </c>
      <c r="L215" s="3" t="s">
        <v>188</v>
      </c>
      <c r="M215" s="3" t="s">
        <v>110</v>
      </c>
      <c r="N215" s="3">
        <v>0.5</v>
      </c>
      <c r="O215" s="3" t="b">
        <v>1</v>
      </c>
      <c r="P215" s="3" t="b">
        <v>1</v>
      </c>
      <c r="Q215" s="3"/>
    </row>
    <row r="216" spans="1:17" x14ac:dyDescent="0.25">
      <c r="A216" s="3">
        <f>Flight1!C216</f>
        <v>-22.081359048669377</v>
      </c>
      <c r="B216" s="3">
        <f>Flight1!D216</f>
        <v>100.34281228763057</v>
      </c>
      <c r="C216" s="2">
        <f>Flight1!A216</f>
        <v>41705.986111110898</v>
      </c>
      <c r="D216" s="3" t="str">
        <f>IF(ISBLANK(Flight1!N216),"",Flight1!N216)</f>
        <v/>
      </c>
      <c r="E216" s="10">
        <f>Flight1!J216</f>
        <v>4001.3333308110014</v>
      </c>
      <c r="F216" s="10">
        <f t="shared" si="3"/>
        <v>4001.3333308110014</v>
      </c>
      <c r="G216" s="10" t="str">
        <f>"Flight1&lt;br/&gt;"&amp;D216&amp;"&lt;br/&gt;Altitude: "&amp;INT(E216/0.3048)&amp;" ft "&amp;INT(E216)&amp;" m&lt;br/&gt;Heading: "&amp;Flight1!E216&amp;" deg "&amp;Flight1!F216&amp;"&lt;br/&gt;Speed: "&amp;Flight1!H216&amp;" km/hr&lt;br/&gt;Distance traveled: "&amp;ROUND(Flight1!M216,0)&amp;" km&lt;br/&gt;UTC Time: "&amp;TEXT(Flight1!A216,"hh:mm")&amp;"   Elapsed time: "&amp;TEXT(Flight1!A216-Flight1!$A$3,"hh:mm")</f>
        <v>Flight1&lt;br/&gt;&lt;br/&gt;Altitude: 13127 ft 4001 m&lt;br/&gt;Heading: 165.75 deg S &lt;br/&gt;Speed: 700 km/hr&lt;br/&gt;Distance traveled: 5122 km&lt;br/&gt;UTC Time: 23:40   Elapsed time: 07:10</v>
      </c>
      <c r="H216" s="3" t="s">
        <v>107</v>
      </c>
      <c r="I216" s="3" t="s">
        <v>107</v>
      </c>
      <c r="J216" s="3" t="s">
        <v>174</v>
      </c>
      <c r="K216" s="3">
        <v>522</v>
      </c>
      <c r="L216" s="3" t="s">
        <v>188</v>
      </c>
      <c r="M216" s="3" t="s">
        <v>110</v>
      </c>
      <c r="N216" s="3">
        <v>0.5</v>
      </c>
      <c r="O216" s="3" t="b">
        <v>1</v>
      </c>
      <c r="P216" s="3" t="b">
        <v>1</v>
      </c>
      <c r="Q216" s="3"/>
    </row>
    <row r="217" spans="1:17" x14ac:dyDescent="0.25">
      <c r="A217" s="3">
        <f>Flight1!C217</f>
        <v>-22.589762052670281</v>
      </c>
      <c r="B217" s="3">
        <f>Flight1!D217</f>
        <v>100.48267403425235</v>
      </c>
      <c r="C217" s="2">
        <f>Flight1!A217</f>
        <v>41705.989583333198</v>
      </c>
      <c r="D217" s="3" t="str">
        <f>IF(ISBLANK(Flight1!N217),"",Flight1!N217)</f>
        <v/>
      </c>
      <c r="E217" s="10">
        <f>Flight1!J217</f>
        <v>4001.3333308110014</v>
      </c>
      <c r="F217" s="10">
        <f t="shared" si="3"/>
        <v>4001.3333308110014</v>
      </c>
      <c r="G217" s="10" t="str">
        <f>"Flight1&lt;br/&gt;"&amp;D217&amp;"&lt;br/&gt;Altitude: "&amp;INT(E217/0.3048)&amp;" ft "&amp;INT(E217)&amp;" m&lt;br/&gt;Heading: "&amp;Flight1!E217&amp;" deg "&amp;Flight1!F217&amp;"&lt;br/&gt;Speed: "&amp;Flight1!H217&amp;" km/hr&lt;br/&gt;Distance traveled: "&amp;ROUND(Flight1!M217,0)&amp;" km&lt;br/&gt;UTC Time: "&amp;TEXT(Flight1!A217,"hh:mm")&amp;"   Elapsed time: "&amp;TEXT(Flight1!A217-Flight1!$A$3,"hh:mm")</f>
        <v>Flight1&lt;br/&gt;&lt;br/&gt;Altitude: 13127 ft 4001 m&lt;br/&gt;Heading: 165.75 deg S &lt;br/&gt;Speed: 700 km/hr&lt;br/&gt;Distance traveled: 5181 km&lt;br/&gt;UTC Time: 23:45   Elapsed time: 07:15</v>
      </c>
      <c r="H217" s="3" t="s">
        <v>107</v>
      </c>
      <c r="I217" s="3" t="s">
        <v>107</v>
      </c>
      <c r="J217" s="3" t="s">
        <v>174</v>
      </c>
      <c r="K217" s="3">
        <v>522</v>
      </c>
      <c r="L217" s="3" t="s">
        <v>188</v>
      </c>
      <c r="M217" s="3" t="s">
        <v>110</v>
      </c>
      <c r="N217" s="3">
        <v>0.5</v>
      </c>
      <c r="O217" s="3" t="b">
        <v>1</v>
      </c>
      <c r="P217" s="3" t="b">
        <v>1</v>
      </c>
      <c r="Q217" s="3"/>
    </row>
    <row r="218" spans="1:17" x14ac:dyDescent="0.25">
      <c r="A218" s="3">
        <f>Flight1!C218</f>
        <v>-23.098163522457114</v>
      </c>
      <c r="B218" s="3">
        <f>Flight1!D218</f>
        <v>100.62305956332649</v>
      </c>
      <c r="C218" s="2">
        <f>Flight1!A218</f>
        <v>41705.993055555402</v>
      </c>
      <c r="D218" s="3" t="str">
        <f>IF(ISBLANK(Flight1!N218),"",Flight1!N218)</f>
        <v/>
      </c>
      <c r="E218" s="10">
        <f>Flight1!J218</f>
        <v>4001.3333308110014</v>
      </c>
      <c r="F218" s="10">
        <f t="shared" si="3"/>
        <v>4001.3333308110014</v>
      </c>
      <c r="G218" s="10" t="str">
        <f>"Flight1&lt;br/&gt;"&amp;D218&amp;"&lt;br/&gt;Altitude: "&amp;INT(E218/0.3048)&amp;" ft "&amp;INT(E218)&amp;" m&lt;br/&gt;Heading: "&amp;Flight1!E218&amp;" deg "&amp;Flight1!F218&amp;"&lt;br/&gt;Speed: "&amp;Flight1!H218&amp;" km/hr&lt;br/&gt;Distance traveled: "&amp;ROUND(Flight1!M218,0)&amp;" km&lt;br/&gt;UTC Time: "&amp;TEXT(Flight1!A218,"hh:mm")&amp;"   Elapsed time: "&amp;TEXT(Flight1!A218-Flight1!$A$3,"hh:mm")</f>
        <v>Flight1&lt;br/&gt;&lt;br/&gt;Altitude: 13127 ft 4001 m&lt;br/&gt;Heading: 165.75 deg S &lt;br/&gt;Speed: 700 km/hr&lt;br/&gt;Distance traveled: 5239 km&lt;br/&gt;UTC Time: 23:50   Elapsed time: 07:20</v>
      </c>
      <c r="H218" s="3" t="s">
        <v>107</v>
      </c>
      <c r="I218" s="3" t="s">
        <v>107</v>
      </c>
      <c r="J218" s="3" t="s">
        <v>174</v>
      </c>
      <c r="K218" s="3">
        <v>522</v>
      </c>
      <c r="L218" s="3" t="s">
        <v>188</v>
      </c>
      <c r="M218" s="3" t="s">
        <v>110</v>
      </c>
      <c r="N218" s="3">
        <v>0.5</v>
      </c>
      <c r="O218" s="3" t="b">
        <v>1</v>
      </c>
      <c r="P218" s="3" t="b">
        <v>1</v>
      </c>
      <c r="Q218" s="3"/>
    </row>
    <row r="219" spans="1:17" x14ac:dyDescent="0.25">
      <c r="A219" s="3">
        <f>Flight1!C219</f>
        <v>-23.606563459265661</v>
      </c>
      <c r="B219" s="3">
        <f>Flight1!D219</f>
        <v>100.76398395201457</v>
      </c>
      <c r="C219" s="2">
        <f>Flight1!A219</f>
        <v>41705.996527777599</v>
      </c>
      <c r="D219" s="3" t="str">
        <f>IF(ISBLANK(Flight1!N219),"",Flight1!N219)</f>
        <v/>
      </c>
      <c r="E219" s="10">
        <f>Flight1!J219</f>
        <v>4001.3333308110014</v>
      </c>
      <c r="F219" s="10">
        <f t="shared" si="3"/>
        <v>4001.3333308110014</v>
      </c>
      <c r="G219" s="10" t="str">
        <f>"Flight1&lt;br/&gt;"&amp;D219&amp;"&lt;br/&gt;Altitude: "&amp;INT(E219/0.3048)&amp;" ft "&amp;INT(E219)&amp;" m&lt;br/&gt;Heading: "&amp;Flight1!E219&amp;" deg "&amp;Flight1!F219&amp;"&lt;br/&gt;Speed: "&amp;Flight1!H219&amp;" km/hr&lt;br/&gt;Distance traveled: "&amp;ROUND(Flight1!M219,0)&amp;" km&lt;br/&gt;UTC Time: "&amp;TEXT(Flight1!A219,"hh:mm")&amp;"   Elapsed time: "&amp;TEXT(Flight1!A219-Flight1!$A$3,"hh:mm")</f>
        <v>Flight1&lt;br/&gt;&lt;br/&gt;Altitude: 13127 ft 4001 m&lt;br/&gt;Heading: 165.75 deg S &lt;br/&gt;Speed: 700 km/hr&lt;br/&gt;Distance traveled: 5297 km&lt;br/&gt;UTC Time: 23:55   Elapsed time: 07:25</v>
      </c>
      <c r="H219" s="3" t="s">
        <v>107</v>
      </c>
      <c r="I219" s="3" t="s">
        <v>107</v>
      </c>
      <c r="J219" s="3" t="s">
        <v>174</v>
      </c>
      <c r="K219" s="3">
        <v>522</v>
      </c>
      <c r="L219" s="3" t="s">
        <v>188</v>
      </c>
      <c r="M219" s="3" t="s">
        <v>110</v>
      </c>
      <c r="N219" s="3">
        <v>0.5</v>
      </c>
      <c r="O219" s="3" t="b">
        <v>1</v>
      </c>
      <c r="P219" s="3" t="b">
        <v>1</v>
      </c>
      <c r="Q219" s="3"/>
    </row>
    <row r="220" spans="1:17" x14ac:dyDescent="0.25">
      <c r="A220" s="3">
        <f>Flight1!C220</f>
        <v>-24.114961853303402</v>
      </c>
      <c r="B220" s="3">
        <f>Flight1!D220</f>
        <v>100.90546253403031</v>
      </c>
      <c r="C220" s="2">
        <f>Flight1!A220</f>
        <v>41705.999999999804</v>
      </c>
      <c r="D220" s="3" t="str">
        <f>IF(ISBLANK(Flight1!N220),"",Flight1!N220)</f>
        <v/>
      </c>
      <c r="E220" s="10">
        <f>Flight1!J220</f>
        <v>4001.3333308110014</v>
      </c>
      <c r="F220" s="10">
        <f t="shared" si="3"/>
        <v>4001.3333308110014</v>
      </c>
      <c r="G220" s="10" t="str">
        <f>"Flight1&lt;br/&gt;"&amp;D220&amp;"&lt;br/&gt;Altitude: "&amp;INT(E220/0.3048)&amp;" ft "&amp;INT(E220)&amp;" m&lt;br/&gt;Heading: "&amp;Flight1!E220&amp;" deg "&amp;Flight1!F220&amp;"&lt;br/&gt;Speed: "&amp;Flight1!H220&amp;" km/hr&lt;br/&gt;Distance traveled: "&amp;ROUND(Flight1!M220,0)&amp;" km&lt;br/&gt;UTC Time: "&amp;TEXT(Flight1!A220,"hh:mm")&amp;"   Elapsed time: "&amp;TEXT(Flight1!A220-Flight1!$A$3,"hh:mm")</f>
        <v>Flight1&lt;br/&gt;&lt;br/&gt;Altitude: 13127 ft 4001 m&lt;br/&gt;Heading: 165.5 deg S&lt;br/&gt;Speed: 700 km/hr&lt;br/&gt;Distance traveled: 5356 km&lt;br/&gt;UTC Time: 00:00   Elapsed time: 07:30</v>
      </c>
      <c r="H220" s="3" t="s">
        <v>107</v>
      </c>
      <c r="I220" s="3" t="s">
        <v>107</v>
      </c>
      <c r="J220" s="3" t="s">
        <v>174</v>
      </c>
      <c r="K220" s="3">
        <v>522</v>
      </c>
      <c r="L220" s="3" t="s">
        <v>188</v>
      </c>
      <c r="M220" s="3" t="s">
        <v>110</v>
      </c>
      <c r="N220" s="3">
        <v>0.5</v>
      </c>
      <c r="O220" s="3" t="b">
        <v>1</v>
      </c>
      <c r="P220" s="3" t="b">
        <v>1</v>
      </c>
      <c r="Q220" s="3"/>
    </row>
    <row r="221" spans="1:17" x14ac:dyDescent="0.25">
      <c r="A221" s="3">
        <f>Flight1!C221</f>
        <v>-24.622788122958518</v>
      </c>
      <c r="B221" s="3">
        <f>Flight1!D221</f>
        <v>101.04994937693512</v>
      </c>
      <c r="C221" s="2">
        <f>Flight1!A221</f>
        <v>41706.003472222001</v>
      </c>
      <c r="D221" s="3" t="str">
        <f>IF(ISBLANK(Flight1!N221),"",Flight1!N221)</f>
        <v/>
      </c>
      <c r="E221" s="10">
        <f>Flight1!J221</f>
        <v>4001.3333308110014</v>
      </c>
      <c r="F221" s="10">
        <f t="shared" si="3"/>
        <v>4001.3333308110014</v>
      </c>
      <c r="G221" s="10" t="str">
        <f>"Flight1&lt;br/&gt;"&amp;D221&amp;"&lt;br/&gt;Altitude: "&amp;INT(E221/0.3048)&amp;" ft "&amp;INT(E221)&amp;" m&lt;br/&gt;Heading: "&amp;Flight1!E221&amp;" deg "&amp;Flight1!F221&amp;"&lt;br/&gt;Speed: "&amp;Flight1!H221&amp;" km/hr&lt;br/&gt;Distance traveled: "&amp;ROUND(Flight1!M221,0)&amp;" km&lt;br/&gt;UTC Time: "&amp;TEXT(Flight1!A221,"hh:mm")&amp;"   Elapsed time: "&amp;TEXT(Flight1!A221-Flight1!$A$3,"hh:mm")</f>
        <v>Flight1&lt;br/&gt;&lt;br/&gt;Altitude: 13127 ft 4001 m&lt;br/&gt;Heading: 165.5 deg S&lt;br/&gt;Speed: 700 km/hr&lt;br/&gt;Distance traveled: 5414 km&lt;br/&gt;UTC Time: 00:05   Elapsed time: 07:35</v>
      </c>
      <c r="H221" s="3" t="s">
        <v>107</v>
      </c>
      <c r="I221" s="3" t="s">
        <v>107</v>
      </c>
      <c r="J221" s="3" t="s">
        <v>174</v>
      </c>
      <c r="K221" s="3">
        <v>522</v>
      </c>
      <c r="L221" s="3" t="s">
        <v>188</v>
      </c>
      <c r="M221" s="3" t="s">
        <v>110</v>
      </c>
      <c r="N221" s="3">
        <v>0.5</v>
      </c>
      <c r="O221" s="3" t="b">
        <v>1</v>
      </c>
      <c r="P221" s="3" t="b">
        <v>1</v>
      </c>
      <c r="Q221" s="3"/>
    </row>
    <row r="222" spans="1:17" x14ac:dyDescent="0.25">
      <c r="A222" s="3">
        <f>Flight1!C222</f>
        <v>-25.130612786164349</v>
      </c>
      <c r="B222" s="3">
        <f>Flight1!D222</f>
        <v>101.19503126202797</v>
      </c>
      <c r="C222" s="2">
        <f>Flight1!A222</f>
        <v>41706.0069444443</v>
      </c>
      <c r="D222" s="3" t="str">
        <f>IF(ISBLANK(Flight1!N222),"",Flight1!N222)</f>
        <v>Last automated ping BFO 250</v>
      </c>
      <c r="E222" s="10">
        <f>Flight1!J222</f>
        <v>2334.6666272794828</v>
      </c>
      <c r="F222" s="10">
        <f t="shared" si="3"/>
        <v>2334.6666272794828</v>
      </c>
      <c r="G222" s="10" t="str">
        <f>"Flight1&lt;br/&gt;"&amp;D222&amp;"&lt;br/&gt;Altitude: "&amp;INT(E222/0.3048)&amp;" ft "&amp;INT(E222)&amp;" m&lt;br/&gt;Heading: "&amp;Flight1!E222&amp;" deg "&amp;Flight1!F222&amp;"&lt;br/&gt;Speed: "&amp;Flight1!H222&amp;" km/hr&lt;br/&gt;Distance traveled: "&amp;ROUND(Flight1!M222,0)&amp;" km&lt;br/&gt;UTC Time: "&amp;TEXT(Flight1!A222,"hh:mm")&amp;"   Elapsed time: "&amp;TEXT(Flight1!A222-Flight1!$A$3,"hh:mm")</f>
        <v>Flight1&lt;br/&gt;Last automated ping BFO 250&lt;br/&gt;Altitude: 7659 ft 2334 m&lt;br/&gt;Heading: 165.5 deg S&lt;br/&gt;Speed: 700 km/hr&lt;br/&gt;Distance traveled: 5472 km&lt;br/&gt;UTC Time: 00:10   Elapsed time: 07:40</v>
      </c>
      <c r="H222" s="3" t="s">
        <v>107</v>
      </c>
      <c r="I222" s="3" t="s">
        <v>107</v>
      </c>
      <c r="J222" s="3" t="s">
        <v>174</v>
      </c>
      <c r="K222" s="3">
        <v>522</v>
      </c>
      <c r="L222" s="3" t="s">
        <v>188</v>
      </c>
      <c r="M222" s="3" t="s">
        <v>110</v>
      </c>
      <c r="N222" s="3">
        <v>0.5</v>
      </c>
      <c r="O222" s="3" t="b">
        <v>1</v>
      </c>
      <c r="P222" s="3" t="b">
        <v>1</v>
      </c>
      <c r="Q222" s="3"/>
    </row>
    <row r="223" spans="1:17" x14ac:dyDescent="0.25">
      <c r="A223" s="3">
        <f>Flight1!C223</f>
        <v>-25.420814947863416</v>
      </c>
      <c r="B223" s="3">
        <f>Flight1!D223</f>
        <v>101.2781344254845</v>
      </c>
      <c r="C223" s="2">
        <f>Flight1!A223</f>
        <v>41706.010416666497</v>
      </c>
      <c r="D223" s="3" t="str">
        <f>IF(ISBLANK(Flight1!N223),"",Flight1!N223)</f>
        <v>Partial ping (engine shutdown?)</v>
      </c>
      <c r="E223" s="10">
        <f>Flight1!J223</f>
        <v>667.99997264239937</v>
      </c>
      <c r="F223" s="10">
        <f t="shared" si="3"/>
        <v>667.99997264239937</v>
      </c>
      <c r="G223" s="10" t="str">
        <f>"Flight1&lt;br/&gt;"&amp;D223&amp;"&lt;br/&gt;Altitude: "&amp;INT(E223/0.3048)&amp;" ft "&amp;INT(E223)&amp;" m&lt;br/&gt;Heading: "&amp;Flight1!E223&amp;" deg "&amp;Flight1!F223&amp;"&lt;br/&gt;Speed: "&amp;Flight1!H223&amp;" km/hr&lt;br/&gt;Distance traveled: "&amp;ROUND(Flight1!M223,0)&amp;" km&lt;br/&gt;UTC Time: "&amp;TEXT(Flight1!A223,"hh:mm")&amp;"   Elapsed time: "&amp;TEXT(Flight1!A223-Flight1!$A$3,"hh:mm")</f>
        <v>Flight1&lt;br/&gt;Partial ping (engine shutdown?)&lt;br/&gt;Altitude: 2191 ft 667 m&lt;br/&gt;Heading: 165.5 deg S&lt;br/&gt;Speed: 400 km/hr&lt;br/&gt;Distance traveled: 5506 km&lt;br/&gt;UTC Time: 00:15   Elapsed time: 07:45</v>
      </c>
      <c r="H223" s="3" t="s">
        <v>107</v>
      </c>
      <c r="I223" s="3" t="s">
        <v>107</v>
      </c>
      <c r="J223" s="3" t="s">
        <v>174</v>
      </c>
      <c r="K223" s="3">
        <v>522</v>
      </c>
      <c r="L223" s="3" t="s">
        <v>188</v>
      </c>
      <c r="M223" s="3" t="s">
        <v>110</v>
      </c>
      <c r="N223" s="3">
        <v>0.5</v>
      </c>
      <c r="O223" s="3" t="b">
        <v>1</v>
      </c>
      <c r="P223" s="3" t="b">
        <v>1</v>
      </c>
      <c r="Q223" s="3"/>
    </row>
    <row r="224" spans="1:17" x14ac:dyDescent="0.25">
      <c r="A224" s="3">
        <f>Flight1!C224</f>
        <v>-25.565921769970625</v>
      </c>
      <c r="B224" s="3">
        <f>Flight1!D224</f>
        <v>101.31973634777445</v>
      </c>
      <c r="C224" s="2">
        <f>Flight1!A224</f>
        <v>41706.013888888701</v>
      </c>
      <c r="D224" s="3" t="str">
        <f>IF(ISBLANK(Flight1!N224),"",Flight1!N224)</f>
        <v>Assuming glide ratio 12 - 1</v>
      </c>
      <c r="E224" s="10">
        <f>Flight1!J224</f>
        <v>251.3333081100136</v>
      </c>
      <c r="F224" s="10">
        <f t="shared" si="3"/>
        <v>251.3333081100136</v>
      </c>
      <c r="G224" s="10" t="str">
        <f>"Flight1&lt;br/&gt;"&amp;D224&amp;"&lt;br/&gt;Altitude: "&amp;INT(E224/0.3048)&amp;" ft "&amp;INT(E224)&amp;" m&lt;br/&gt;Heading: "&amp;Flight1!E224&amp;" deg "&amp;Flight1!F224&amp;"&lt;br/&gt;Speed: "&amp;Flight1!H224&amp;" km/hr&lt;br/&gt;Distance traveled: "&amp;ROUND(Flight1!M224,0)&amp;" km&lt;br/&gt;UTC Time: "&amp;TEXT(Flight1!A224,"hh:mm")&amp;"   Elapsed time: "&amp;TEXT(Flight1!A224-Flight1!$A$3,"hh:mm")</f>
        <v>Flight1&lt;br/&gt;Assuming glide ratio 12 - 1&lt;br/&gt;Altitude: 824 ft 251 m&lt;br/&gt;Heading: 165.5 deg S&lt;br/&gt;Speed: 200 km/hr&lt;br/&gt;Distance traveled: 5522 km&lt;br/&gt;UTC Time: 00:20   Elapsed time: 07:50</v>
      </c>
      <c r="H224" s="3" t="s">
        <v>107</v>
      </c>
      <c r="I224" s="3" t="s">
        <v>107</v>
      </c>
      <c r="J224" s="3" t="s">
        <v>174</v>
      </c>
      <c r="K224" s="3">
        <v>522</v>
      </c>
      <c r="L224" s="3" t="s">
        <v>188</v>
      </c>
      <c r="M224" s="3" t="s">
        <v>110</v>
      </c>
      <c r="N224" s="3">
        <v>0.5</v>
      </c>
      <c r="O224" s="3" t="b">
        <v>1</v>
      </c>
      <c r="P224" s="3" t="b">
        <v>1</v>
      </c>
      <c r="Q224" s="3"/>
    </row>
    <row r="225" spans="1:17" x14ac:dyDescent="0.25">
      <c r="A225" s="3">
        <f>Flight1!C225</f>
        <v>-25.565921769970625</v>
      </c>
      <c r="B225" s="3">
        <f>Flight1!D225</f>
        <v>101.31973634777445</v>
      </c>
      <c r="C225" s="2">
        <f>Flight1!A225</f>
        <v>41706.017361110898</v>
      </c>
      <c r="D225" s="3" t="str">
        <f>IF(ISBLANK(Flight1!N225),"",Flight1!N225)</f>
        <v/>
      </c>
      <c r="E225" s="10">
        <f>Flight1!J225</f>
        <v>0</v>
      </c>
      <c r="F225" s="10">
        <f t="shared" si="3"/>
        <v>0</v>
      </c>
      <c r="G225" s="10" t="str">
        <f>"Flight1&lt;br/&gt;"&amp;D225&amp;"&lt;br/&gt;Altitude: "&amp;INT(E225/0.3048)&amp;" ft "&amp;INT(E225)&amp;" m&lt;br/&gt;Heading: "&amp;Flight1!E225&amp;" deg "&amp;Flight1!F225&amp;"&lt;br/&gt;Speed: "&amp;Flight1!H225&amp;" km/hr&lt;br/&gt;Distance traveled: "&amp;ROUND(Flight1!M225,0)&amp;" km&lt;br/&gt;UTC Time: "&amp;TEXT(Flight1!A225,"hh:mm")&amp;"   Elapsed time: "&amp;TEXT(Flight1!A225-Flight1!$A$3,"hh:mm")</f>
        <v>Flight1&lt;br/&gt;&lt;br/&gt;Altitude: 0 ft 0 m&lt;br/&gt;Heading: 165.5 deg S&lt;br/&gt;Speed: 0 km/hr&lt;br/&gt;Distance traveled: 5522 km&lt;br/&gt;UTC Time: 00:25   Elapsed time: 07:55</v>
      </c>
      <c r="H225" s="3" t="s">
        <v>107</v>
      </c>
      <c r="I225" s="3" t="s">
        <v>107</v>
      </c>
      <c r="J225" s="3" t="s">
        <v>174</v>
      </c>
      <c r="K225" s="3">
        <v>522</v>
      </c>
      <c r="L225" s="3" t="s">
        <v>188</v>
      </c>
      <c r="M225" s="3" t="s">
        <v>110</v>
      </c>
      <c r="N225" s="3">
        <v>0.5</v>
      </c>
      <c r="O225" s="3" t="b">
        <v>1</v>
      </c>
      <c r="P225" s="3" t="b">
        <v>1</v>
      </c>
      <c r="Q225" s="3"/>
    </row>
    <row r="226" spans="1:17" x14ac:dyDescent="0.25">
      <c r="A226" s="3">
        <f>Flight1!C226</f>
        <v>-25.565921769970625</v>
      </c>
      <c r="B226" s="3">
        <f>Flight1!D226</f>
        <v>101.31973634777445</v>
      </c>
      <c r="C226" s="2">
        <f>Flight1!A226</f>
        <v>41706.020833333103</v>
      </c>
      <c r="D226" s="3" t="str">
        <f>IF(ISBLANK(Flight1!N226),"",Flight1!N226)</f>
        <v/>
      </c>
      <c r="E226" s="10">
        <f>Flight1!J226</f>
        <v>0</v>
      </c>
      <c r="F226" s="10">
        <f t="shared" si="3"/>
        <v>0</v>
      </c>
      <c r="G226" s="10" t="str">
        <f>"Flight1&lt;br/&gt;"&amp;D226&amp;"&lt;br/&gt;Altitude: "&amp;INT(E226/0.3048)&amp;" ft "&amp;INT(E226)&amp;" m&lt;br/&gt;Heading: "&amp;Flight1!E226&amp;" deg "&amp;Flight1!F226&amp;"&lt;br/&gt;Speed: "&amp;Flight1!H226&amp;" km/hr&lt;br/&gt;Distance traveled: "&amp;ROUND(Flight1!M226,0)&amp;" km&lt;br/&gt;UTC Time: "&amp;TEXT(Flight1!A226,"hh:mm")&amp;"   Elapsed time: "&amp;TEXT(Flight1!A226-Flight1!$A$3,"hh:mm")</f>
        <v>Flight1&lt;br/&gt;&lt;br/&gt;Altitude: 0 ft 0 m&lt;br/&gt;Heading: 165.5 deg S&lt;br/&gt;Speed: 0 km/hr&lt;br/&gt;Distance traveled: 5522 km&lt;br/&gt;UTC Time: 00:30   Elapsed time: 08:00</v>
      </c>
      <c r="H226" s="3" t="s">
        <v>107</v>
      </c>
      <c r="I226" s="3" t="s">
        <v>107</v>
      </c>
      <c r="J226" s="3" t="s">
        <v>174</v>
      </c>
      <c r="K226" s="3">
        <v>522</v>
      </c>
      <c r="L226" s="3" t="s">
        <v>188</v>
      </c>
      <c r="M226" s="3" t="s">
        <v>110</v>
      </c>
      <c r="N226" s="3">
        <v>0.5</v>
      </c>
      <c r="O226" s="3" t="b">
        <v>1</v>
      </c>
      <c r="P226" s="3" t="b">
        <v>1</v>
      </c>
      <c r="Q226" s="3"/>
    </row>
    <row r="227" spans="1:17" x14ac:dyDescent="0.25">
      <c r="A227" s="3">
        <f>Flight1!C227</f>
        <v>-25.565921769970625</v>
      </c>
      <c r="B227" s="3">
        <f>Flight1!D227</f>
        <v>101.31973634777445</v>
      </c>
      <c r="C227" s="2">
        <f>Flight1!A227</f>
        <v>41706.024305555402</v>
      </c>
      <c r="D227" s="3" t="str">
        <f>IF(ISBLANK(Flight1!N227),"",Flight1!N227)</f>
        <v/>
      </c>
      <c r="E227" s="10">
        <f>Flight1!J227</f>
        <v>0</v>
      </c>
      <c r="F227" s="10">
        <f t="shared" si="3"/>
        <v>0</v>
      </c>
      <c r="G227" s="10" t="str">
        <f>"Flight1&lt;br/&gt;"&amp;D227&amp;"&lt;br/&gt;Altitude: "&amp;INT(E227/0.3048)&amp;" ft "&amp;INT(E227)&amp;" m&lt;br/&gt;Heading: "&amp;Flight1!E227&amp;" deg "&amp;Flight1!F227&amp;"&lt;br/&gt;Speed: "&amp;Flight1!H227&amp;" km/hr&lt;br/&gt;Distance traveled: "&amp;ROUND(Flight1!M227,0)&amp;" km&lt;br/&gt;UTC Time: "&amp;TEXT(Flight1!A227,"hh:mm")&amp;"   Elapsed time: "&amp;TEXT(Flight1!A227-Flight1!$A$3,"hh:mm")</f>
        <v>Flight1&lt;br/&gt;&lt;br/&gt;Altitude: 0 ft 0 m&lt;br/&gt;Heading: 165.5 deg S&lt;br/&gt;Speed: 0 km/hr&lt;br/&gt;Distance traveled: 5522 km&lt;br/&gt;UTC Time: 00:35   Elapsed time: 08:05</v>
      </c>
      <c r="H227" s="3" t="s">
        <v>107</v>
      </c>
      <c r="I227" s="3" t="s">
        <v>107</v>
      </c>
      <c r="J227" s="3" t="s">
        <v>174</v>
      </c>
      <c r="K227" s="3">
        <v>522</v>
      </c>
      <c r="L227" s="3" t="s">
        <v>188</v>
      </c>
      <c r="M227" s="3" t="s">
        <v>110</v>
      </c>
      <c r="N227" s="3">
        <v>0.5</v>
      </c>
      <c r="O227" s="3" t="b">
        <v>1</v>
      </c>
      <c r="P227" s="3" t="b">
        <v>1</v>
      </c>
      <c r="Q227" s="3"/>
    </row>
    <row r="228" spans="1:17" x14ac:dyDescent="0.25">
      <c r="A228" s="3">
        <f>Flight1!C228</f>
        <v>-25.565921769970625</v>
      </c>
      <c r="B228" s="3">
        <f>Flight1!D228</f>
        <v>101.31973634777445</v>
      </c>
      <c r="C228" s="2">
        <f>Flight1!A228</f>
        <v>41706.027777777599</v>
      </c>
      <c r="D228" s="3" t="str">
        <f>IF(ISBLANK(Flight1!N228),"",Flight1!N228)</f>
        <v>Dead in the water</v>
      </c>
      <c r="E228" s="10">
        <f>Flight1!J228</f>
        <v>0</v>
      </c>
      <c r="F228" s="10">
        <f t="shared" si="3"/>
        <v>0</v>
      </c>
      <c r="G228" s="10" t="str">
        <f>"Flight1&lt;br/&gt;"&amp;D228&amp;"&lt;br/&gt;Altitude: "&amp;INT(E228/0.3048)&amp;" ft "&amp;INT(E228)&amp;" m&lt;br/&gt;Heading: "&amp;Flight1!E228&amp;" deg "&amp;Flight1!F228&amp;"&lt;br/&gt;Speed: "&amp;Flight1!H228&amp;" km/hr&lt;br/&gt;Distance traveled: "&amp;ROUND(Flight1!M228,0)&amp;" km&lt;br/&gt;UTC Time: "&amp;TEXT(Flight1!A228,"hh:mm")&amp;"   Elapsed time: "&amp;TEXT(Flight1!A228-Flight1!$A$3,"hh:mm")</f>
        <v>Flight1&lt;br/&gt;Dead in the water&lt;br/&gt;Altitude: 0 ft 0 m&lt;br/&gt;Heading: 165.5 deg S&lt;br/&gt;Speed: 0 km/hr&lt;br/&gt;Distance traveled: 5522 km&lt;br/&gt;UTC Time: 00:40   Elapsed time: 08:10</v>
      </c>
      <c r="H228" s="3" t="s">
        <v>107</v>
      </c>
      <c r="I228" s="3" t="s">
        <v>107</v>
      </c>
      <c r="J228" s="3" t="s">
        <v>174</v>
      </c>
      <c r="K228" s="3">
        <v>522</v>
      </c>
      <c r="L228" s="3" t="s">
        <v>188</v>
      </c>
      <c r="M228" s="3" t="s">
        <v>110</v>
      </c>
      <c r="N228" s="3">
        <v>0.5</v>
      </c>
      <c r="O228" s="3" t="b">
        <v>1</v>
      </c>
      <c r="P228" s="3" t="b">
        <v>1</v>
      </c>
      <c r="Q228" s="3"/>
    </row>
    <row r="229" spans="1:17" x14ac:dyDescent="0.25">
      <c r="A229" s="3">
        <f>Flight1!C229</f>
        <v>-25.565921769970625</v>
      </c>
      <c r="B229" s="3">
        <f>Flight1!D229</f>
        <v>101.31973634777445</v>
      </c>
      <c r="C229" s="2">
        <f>Flight1!A229</f>
        <v>41706.031249999804</v>
      </c>
      <c r="D229" s="3" t="str">
        <f>IF(ISBLANK(Flight1!N229),"",Flight1!N229)</f>
        <v/>
      </c>
      <c r="E229" s="10">
        <f>Flight1!J229</f>
        <v>0</v>
      </c>
      <c r="F229" s="10">
        <f t="shared" si="3"/>
        <v>0</v>
      </c>
      <c r="G229" s="10" t="str">
        <f>"Flight1&lt;br/&gt;"&amp;D229&amp;"&lt;br/&gt;Altitude: "&amp;INT(E229/0.3048)&amp;" ft "&amp;INT(E229)&amp;" m&lt;br/&gt;Heading: "&amp;Flight1!E229&amp;" deg "&amp;Flight1!F229&amp;"&lt;br/&gt;Speed: "&amp;Flight1!H229&amp;" km/hr&lt;br/&gt;Distance traveled: "&amp;ROUND(Flight1!M229,0)&amp;" km&lt;br/&gt;UTC Time: "&amp;TEXT(Flight1!A229,"hh:mm")&amp;"   Elapsed time: "&amp;TEXT(Flight1!A229-Flight1!$A$3,"hh:mm")</f>
        <v>Flight1&lt;br/&gt;&lt;br/&gt;Altitude: 0 ft 0 m&lt;br/&gt;Heading: 165.5 deg S&lt;br/&gt;Speed: 0 km/hr&lt;br/&gt;Distance traveled: 5522 km&lt;br/&gt;UTC Time: 00:45   Elapsed time: 08:15</v>
      </c>
      <c r="H229" s="3" t="s">
        <v>107</v>
      </c>
      <c r="I229" s="3" t="s">
        <v>107</v>
      </c>
      <c r="J229" s="3" t="s">
        <v>174</v>
      </c>
      <c r="K229" s="3">
        <v>522</v>
      </c>
      <c r="L229" s="3" t="s">
        <v>188</v>
      </c>
      <c r="M229" s="3" t="s">
        <v>110</v>
      </c>
      <c r="N229" s="3">
        <v>0.5</v>
      </c>
      <c r="O229" s="3" t="b">
        <v>1</v>
      </c>
      <c r="P229" s="3" t="b">
        <v>1</v>
      </c>
      <c r="Q229" s="3"/>
    </row>
    <row r="230" spans="1:17" x14ac:dyDescent="0.25">
      <c r="A230" s="3">
        <f>Flight1!C230</f>
        <v>-25.565921769970625</v>
      </c>
      <c r="B230" s="3">
        <f>Flight1!D230</f>
        <v>101.31973634777445</v>
      </c>
      <c r="C230" s="2">
        <f>Flight1!A230</f>
        <v>41706.034722222001</v>
      </c>
      <c r="D230" s="3" t="str">
        <f>IF(ISBLANK(Flight1!N230),"",Flight1!N230)</f>
        <v/>
      </c>
      <c r="E230" s="10">
        <f>Flight1!J230</f>
        <v>0</v>
      </c>
      <c r="F230" s="10">
        <f t="shared" si="3"/>
        <v>0</v>
      </c>
      <c r="G230" s="10" t="str">
        <f>"Flight1&lt;br/&gt;"&amp;D230&amp;"&lt;br/&gt;Altitude: "&amp;INT(E230/0.3048)&amp;" ft "&amp;INT(E230)&amp;" m&lt;br/&gt;Heading: "&amp;Flight1!E230&amp;" deg "&amp;Flight1!F230&amp;"&lt;br/&gt;Speed: "&amp;Flight1!H230&amp;" km/hr&lt;br/&gt;Distance traveled: "&amp;ROUND(Flight1!M230,0)&amp;" km&lt;br/&gt;UTC Time: "&amp;TEXT(Flight1!A230,"hh:mm")&amp;"   Elapsed time: "&amp;TEXT(Flight1!A230-Flight1!$A$3,"hh:mm")</f>
        <v>Flight1&lt;br/&gt;&lt;br/&gt;Altitude: 0 ft 0 m&lt;br/&gt;Heading: 165.5 deg S&lt;br/&gt;Speed: 0 km/hr&lt;br/&gt;Distance traveled: 5522 km&lt;br/&gt;UTC Time: 00:50   Elapsed time: 08:20</v>
      </c>
      <c r="H230" s="3" t="s">
        <v>107</v>
      </c>
      <c r="I230" s="3" t="s">
        <v>107</v>
      </c>
      <c r="J230" s="3" t="s">
        <v>174</v>
      </c>
      <c r="K230" s="3">
        <v>522</v>
      </c>
      <c r="L230" s="3" t="s">
        <v>188</v>
      </c>
      <c r="M230" s="3" t="s">
        <v>110</v>
      </c>
      <c r="N230" s="3">
        <v>0.5</v>
      </c>
      <c r="O230" s="3" t="b">
        <v>1</v>
      </c>
      <c r="P230" s="3" t="b">
        <v>1</v>
      </c>
      <c r="Q230" s="3"/>
    </row>
    <row r="231" spans="1:17" x14ac:dyDescent="0.25">
      <c r="A231" s="3">
        <f>Flight1!C231</f>
        <v>-25.565921769970625</v>
      </c>
      <c r="B231" s="3">
        <f>Flight1!D231</f>
        <v>101.31973634777445</v>
      </c>
      <c r="C231" s="2">
        <f>Flight1!A231</f>
        <v>41706.038194444198</v>
      </c>
      <c r="D231" s="3" t="str">
        <f>IF(ISBLANK(Flight1!N231),"",Flight1!N231)</f>
        <v/>
      </c>
      <c r="E231" s="10">
        <f>Flight1!J231</f>
        <v>0</v>
      </c>
      <c r="F231" s="10">
        <f t="shared" si="3"/>
        <v>0</v>
      </c>
      <c r="G231" s="10" t="str">
        <f>"Flight1&lt;br/&gt;"&amp;D231&amp;"&lt;br/&gt;Altitude: "&amp;INT(E231/0.3048)&amp;" ft "&amp;INT(E231)&amp;" m&lt;br/&gt;Heading: "&amp;Flight1!E231&amp;" deg "&amp;Flight1!F231&amp;"&lt;br/&gt;Speed: "&amp;Flight1!H231&amp;" km/hr&lt;br/&gt;Distance traveled: "&amp;ROUND(Flight1!M231,0)&amp;" km&lt;br/&gt;UTC Time: "&amp;TEXT(Flight1!A231,"hh:mm")&amp;"   Elapsed time: "&amp;TEXT(Flight1!A231-Flight1!$A$3,"hh:mm")</f>
        <v>Flight1&lt;br/&gt;&lt;br/&gt;Altitude: 0 ft 0 m&lt;br/&gt;Heading: 165.5 deg S&lt;br/&gt;Speed: 0 km/hr&lt;br/&gt;Distance traveled: 5522 km&lt;br/&gt;UTC Time: 00:55   Elapsed time: 08:25</v>
      </c>
      <c r="H231" s="3" t="s">
        <v>107</v>
      </c>
      <c r="I231" s="3" t="s">
        <v>107</v>
      </c>
      <c r="J231" s="3" t="s">
        <v>174</v>
      </c>
      <c r="K231" s="3">
        <v>522</v>
      </c>
      <c r="L231" s="3" t="s">
        <v>188</v>
      </c>
      <c r="M231" s="3" t="s">
        <v>110</v>
      </c>
      <c r="N231" s="3">
        <v>0.5</v>
      </c>
      <c r="O231" s="3" t="b">
        <v>1</v>
      </c>
      <c r="P231" s="3" t="b">
        <v>1</v>
      </c>
      <c r="Q231" s="3"/>
    </row>
    <row r="232" spans="1:17" x14ac:dyDescent="0.25">
      <c r="A232" s="3">
        <f>Flight1!C232</f>
        <v>-25.565921769970625</v>
      </c>
      <c r="B232" s="3">
        <f>Flight1!D232</f>
        <v>101.31973634777445</v>
      </c>
      <c r="C232" s="2">
        <f>Flight1!A232</f>
        <v>41706.041666666402</v>
      </c>
      <c r="D232" s="3" t="str">
        <f>IF(ISBLANK(Flight1!N232),"",Flight1!N232)</f>
        <v/>
      </c>
      <c r="E232" s="10">
        <f>Flight1!J232</f>
        <v>0</v>
      </c>
      <c r="F232" s="10">
        <f t="shared" si="3"/>
        <v>0</v>
      </c>
      <c r="G232" s="10" t="str">
        <f>"Flight1&lt;br/&gt;"&amp;D232&amp;"&lt;br/&gt;Altitude: "&amp;INT(E232/0.3048)&amp;" ft "&amp;INT(E232)&amp;" m&lt;br/&gt;Heading: "&amp;Flight1!E232&amp;" deg "&amp;Flight1!F232&amp;"&lt;br/&gt;Speed: "&amp;Flight1!H232&amp;" km/hr&lt;br/&gt;Distance traveled: "&amp;ROUND(Flight1!M232,0)&amp;" km&lt;br/&gt;UTC Time: "&amp;TEXT(Flight1!A232,"hh:mm")&amp;"   Elapsed time: "&amp;TEXT(Flight1!A232-Flight1!$A$3,"hh:mm")</f>
        <v>Flight1&lt;br/&gt;&lt;br/&gt;Altitude: 0 ft 0 m&lt;br/&gt;Heading: 165.5 deg S&lt;br/&gt;Speed: 0 km/hr&lt;br/&gt;Distance traveled: 5522 km&lt;br/&gt;UTC Time: 01:00   Elapsed time: 08:30</v>
      </c>
      <c r="H232" s="3" t="s">
        <v>107</v>
      </c>
      <c r="I232" s="3" t="s">
        <v>107</v>
      </c>
      <c r="J232" s="3" t="s">
        <v>174</v>
      </c>
      <c r="K232" s="3">
        <v>522</v>
      </c>
      <c r="L232" s="3" t="s">
        <v>188</v>
      </c>
      <c r="M232" s="3" t="s">
        <v>110</v>
      </c>
      <c r="N232" s="3">
        <v>0.5</v>
      </c>
      <c r="O232" s="3" t="b">
        <v>1</v>
      </c>
      <c r="P232" s="3" t="b">
        <v>1</v>
      </c>
      <c r="Q232" s="3"/>
    </row>
    <row r="233" spans="1:17" x14ac:dyDescent="0.25">
      <c r="A233" s="3">
        <f>Flight1!C233</f>
        <v>-25.565921769970625</v>
      </c>
      <c r="B233" s="3">
        <f>Flight1!D233</f>
        <v>101.31973634777445</v>
      </c>
      <c r="C233" s="2">
        <f>Flight1!A233</f>
        <v>41706.045138888701</v>
      </c>
      <c r="D233" s="3" t="str">
        <f>IF(ISBLANK(Flight1!N233),"",Flight1!N233)</f>
        <v/>
      </c>
      <c r="E233" s="10">
        <f>Flight1!J233</f>
        <v>0</v>
      </c>
      <c r="F233" s="10">
        <f t="shared" si="3"/>
        <v>0</v>
      </c>
      <c r="G233" s="10" t="str">
        <f>"Flight1&lt;br/&gt;"&amp;D233&amp;"&lt;br/&gt;Altitude: "&amp;INT(E233/0.3048)&amp;" ft "&amp;INT(E233)&amp;" m&lt;br/&gt;Heading: "&amp;Flight1!E233&amp;" deg "&amp;Flight1!F233&amp;"&lt;br/&gt;Speed: "&amp;Flight1!H233&amp;" km/hr&lt;br/&gt;Distance traveled: "&amp;ROUND(Flight1!M233,0)&amp;" km&lt;br/&gt;UTC Time: "&amp;TEXT(Flight1!A233,"hh:mm")&amp;"   Elapsed time: "&amp;TEXT(Flight1!A233-Flight1!$A$3,"hh:mm")</f>
        <v>Flight1&lt;br/&gt;&lt;br/&gt;Altitude: 0 ft 0 m&lt;br/&gt;Heading: 165.5 deg S&lt;br/&gt;Speed: 0 km/hr&lt;br/&gt;Distance traveled: 5522 km&lt;br/&gt;UTC Time: 01:05   Elapsed time: 08:35</v>
      </c>
      <c r="H233" s="3" t="s">
        <v>107</v>
      </c>
      <c r="I233" s="3" t="s">
        <v>107</v>
      </c>
      <c r="J233" s="3" t="s">
        <v>174</v>
      </c>
      <c r="K233" s="3">
        <v>522</v>
      </c>
      <c r="L233" s="3" t="s">
        <v>188</v>
      </c>
      <c r="M233" s="3" t="s">
        <v>110</v>
      </c>
      <c r="N233" s="3">
        <v>0.5</v>
      </c>
      <c r="O233" s="3" t="b">
        <v>1</v>
      </c>
      <c r="P233" s="3" t="b">
        <v>1</v>
      </c>
      <c r="Q233" s="3"/>
    </row>
    <row r="234" spans="1:17" x14ac:dyDescent="0.25">
      <c r="A234" s="3">
        <f>Flight1!C234</f>
        <v>-25.565921769970625</v>
      </c>
      <c r="B234" s="3">
        <f>Flight1!D234</f>
        <v>101.31973634777445</v>
      </c>
      <c r="C234" s="2">
        <f>Flight1!A234</f>
        <v>41706.048611110898</v>
      </c>
      <c r="D234" s="3" t="str">
        <f>IF(ISBLANK(Flight1!N234),"",Flight1!N234)</f>
        <v>Scheduled ping never happened</v>
      </c>
      <c r="E234" s="10">
        <f>Flight1!J234</f>
        <v>0</v>
      </c>
      <c r="F234" s="10">
        <f t="shared" si="3"/>
        <v>0</v>
      </c>
      <c r="G234" s="10" t="str">
        <f>"Flight1&lt;br/&gt;"&amp;D234&amp;"&lt;br/&gt;Altitude: "&amp;INT(E234/0.3048)&amp;" ft "&amp;INT(E234)&amp;" m&lt;br/&gt;Heading: "&amp;Flight1!E234&amp;" deg "&amp;Flight1!F234&amp;"&lt;br/&gt;Speed: "&amp;Flight1!H234&amp;" km/hr&lt;br/&gt;Distance traveled: "&amp;ROUND(Flight1!M234,0)&amp;" km&lt;br/&gt;UTC Time: "&amp;TEXT(Flight1!A234,"hh:mm")&amp;"   Elapsed time: "&amp;TEXT(Flight1!A234-Flight1!$A$3,"hh:mm")</f>
        <v>Flight1&lt;br/&gt;Scheduled ping never happened&lt;br/&gt;Altitude: 0 ft 0 m&lt;br/&gt;Heading: 165.5 deg S&lt;br/&gt;Speed: 0 km/hr&lt;br/&gt;Distance traveled: 5522 km&lt;br/&gt;UTC Time: 01:10   Elapsed time: 08:40</v>
      </c>
      <c r="H234" s="3" t="s">
        <v>107</v>
      </c>
      <c r="I234" s="3" t="s">
        <v>107</v>
      </c>
      <c r="J234" s="3" t="s">
        <v>174</v>
      </c>
      <c r="K234" s="3">
        <v>522</v>
      </c>
      <c r="L234" s="3" t="s">
        <v>188</v>
      </c>
      <c r="M234" s="3" t="s">
        <v>110</v>
      </c>
      <c r="N234" s="3">
        <v>0.5</v>
      </c>
      <c r="O234" s="3" t="b">
        <v>1</v>
      </c>
      <c r="P234" s="3" t="b">
        <v>1</v>
      </c>
      <c r="Q234" s="3"/>
    </row>
    <row r="235" spans="1:17" x14ac:dyDescent="0.25">
      <c r="A235" s="3">
        <f>Flight1!C235</f>
        <v>-25.565921769970625</v>
      </c>
      <c r="B235" s="3">
        <f>Flight1!D235</f>
        <v>101.31973634777445</v>
      </c>
      <c r="C235" s="2">
        <f>Flight1!A235</f>
        <v>41706.052083333103</v>
      </c>
      <c r="D235" s="3" t="str">
        <f>IF(ISBLANK(Flight1!N235),"",Flight1!N235)</f>
        <v/>
      </c>
      <c r="E235" s="10">
        <f>Flight1!J235</f>
        <v>0</v>
      </c>
      <c r="F235" s="10">
        <f t="shared" si="3"/>
        <v>0</v>
      </c>
      <c r="G235" s="10" t="str">
        <f>"Flight1&lt;br/&gt;"&amp;D235&amp;"&lt;br/&gt;Altitude: "&amp;INT(E235/0.3048)&amp;" ft "&amp;INT(E235)&amp;" m&lt;br/&gt;Heading: "&amp;Flight1!E235&amp;" deg "&amp;Flight1!F235&amp;"&lt;br/&gt;Speed: "&amp;Flight1!H235&amp;" km/hr&lt;br/&gt;Distance traveled: "&amp;ROUND(Flight1!M235,0)&amp;" km&lt;br/&gt;UTC Time: "&amp;TEXT(Flight1!A235,"hh:mm")&amp;"   Elapsed time: "&amp;TEXT(Flight1!A235-Flight1!$A$3,"hh:mm")</f>
        <v>Flight1&lt;br/&gt;&lt;br/&gt;Altitude: 0 ft 0 m&lt;br/&gt;Heading: 165.5 deg S&lt;br/&gt;Speed: 0 km/hr&lt;br/&gt;Distance traveled: 5522 km&lt;br/&gt;UTC Time: 01:15   Elapsed time: 08:45</v>
      </c>
      <c r="H235" s="3" t="s">
        <v>107</v>
      </c>
      <c r="I235" s="3" t="s">
        <v>107</v>
      </c>
      <c r="J235" s="3" t="s">
        <v>174</v>
      </c>
      <c r="K235" s="3">
        <v>522</v>
      </c>
      <c r="L235" s="3" t="s">
        <v>188</v>
      </c>
      <c r="M235" s="3" t="s">
        <v>110</v>
      </c>
      <c r="N235" s="3">
        <v>0.5</v>
      </c>
      <c r="O235" s="3" t="b">
        <v>1</v>
      </c>
      <c r="P235" s="3" t="b">
        <v>1</v>
      </c>
      <c r="Q235" s="3"/>
    </row>
    <row r="236" spans="1:17" x14ac:dyDescent="0.25">
      <c r="A236" s="3">
        <f>Flight1!C236</f>
        <v>-25.565921769970625</v>
      </c>
      <c r="B236" s="3">
        <f>Flight1!D236</f>
        <v>101.31973634777445</v>
      </c>
      <c r="C236" s="2">
        <f>Flight1!A236</f>
        <v>41706.0555555553</v>
      </c>
      <c r="D236" s="3" t="str">
        <f>IF(ISBLANK(Flight1!N236),"",Flight1!N236)</f>
        <v/>
      </c>
      <c r="E236" s="10">
        <f>Flight1!J236</f>
        <v>0</v>
      </c>
      <c r="F236" s="10">
        <f t="shared" si="3"/>
        <v>0</v>
      </c>
      <c r="G236" s="10" t="str">
        <f>"Flight1&lt;br/&gt;"&amp;D236&amp;"&lt;br/&gt;Altitude: "&amp;INT(E236/0.3048)&amp;" ft "&amp;INT(E236)&amp;" m&lt;br/&gt;Heading: "&amp;Flight1!E236&amp;" deg "&amp;Flight1!F236&amp;"&lt;br/&gt;Speed: "&amp;Flight1!H236&amp;" km/hr&lt;br/&gt;Distance traveled: "&amp;ROUND(Flight1!M236,0)&amp;" km&lt;br/&gt;UTC Time: "&amp;TEXT(Flight1!A236,"hh:mm")&amp;"   Elapsed time: "&amp;TEXT(Flight1!A236-Flight1!$A$3,"hh:mm")</f>
        <v>Flight1&lt;br/&gt;&lt;br/&gt;Altitude: 0 ft 0 m&lt;br/&gt;Heading: 165.5 deg S&lt;br/&gt;Speed: 0 km/hr&lt;br/&gt;Distance traveled: 5522 km&lt;br/&gt;UTC Time: 01:20   Elapsed time: 08:50</v>
      </c>
      <c r="H236" s="3" t="s">
        <v>107</v>
      </c>
      <c r="I236" s="3" t="s">
        <v>107</v>
      </c>
      <c r="J236" s="3" t="s">
        <v>174</v>
      </c>
      <c r="K236" s="3">
        <v>522</v>
      </c>
      <c r="L236" s="3" t="s">
        <v>188</v>
      </c>
      <c r="M236" s="3" t="s">
        <v>110</v>
      </c>
      <c r="N236" s="3">
        <v>0.5</v>
      </c>
      <c r="O236" s="3" t="b">
        <v>1</v>
      </c>
      <c r="P236" s="3" t="b">
        <v>1</v>
      </c>
      <c r="Q236" s="3"/>
    </row>
    <row r="237" spans="1:17" x14ac:dyDescent="0.25">
      <c r="A237" s="3">
        <f>Flight1!C237</f>
        <v>-25.565921769970625</v>
      </c>
      <c r="B237" s="3">
        <f>Flight1!D237</f>
        <v>101.31973634777445</v>
      </c>
      <c r="C237" s="2">
        <f>Flight1!A237</f>
        <v>41706.059027777497</v>
      </c>
      <c r="D237" s="3" t="str">
        <f>IF(ISBLANK(Flight1!N237),"",Flight1!N237)</f>
        <v/>
      </c>
      <c r="E237" s="10">
        <f>Flight1!J237</f>
        <v>0</v>
      </c>
      <c r="F237" s="10">
        <f t="shared" si="3"/>
        <v>0</v>
      </c>
      <c r="G237" s="10" t="str">
        <f>"Flight1&lt;br/&gt;"&amp;D237&amp;"&lt;br/&gt;Altitude: "&amp;INT(E237/0.3048)&amp;" ft "&amp;INT(E237)&amp;" m&lt;br/&gt;Heading: "&amp;Flight1!E237&amp;" deg "&amp;Flight1!F237&amp;"&lt;br/&gt;Speed: "&amp;Flight1!H237&amp;" km/hr&lt;br/&gt;Distance traveled: "&amp;ROUND(Flight1!M237,0)&amp;" km&lt;br/&gt;UTC Time: "&amp;TEXT(Flight1!A237,"hh:mm")&amp;"   Elapsed time: "&amp;TEXT(Flight1!A237-Flight1!$A$3,"hh:mm")</f>
        <v>Flight1&lt;br/&gt;&lt;br/&gt;Altitude: 0 ft 0 m&lt;br/&gt;Heading: 165.5 deg S&lt;br/&gt;Speed: 0 km/hr&lt;br/&gt;Distance traveled: 5522 km&lt;br/&gt;UTC Time: 01:25   Elapsed time: 08:55</v>
      </c>
      <c r="H237" s="3" t="s">
        <v>107</v>
      </c>
      <c r="I237" s="3" t="s">
        <v>107</v>
      </c>
      <c r="J237" s="3" t="s">
        <v>174</v>
      </c>
      <c r="K237" s="3">
        <v>522</v>
      </c>
      <c r="L237" s="3" t="s">
        <v>188</v>
      </c>
      <c r="M237" s="3" t="s">
        <v>110</v>
      </c>
      <c r="N237" s="3">
        <v>0.5</v>
      </c>
      <c r="O237" s="3" t="b">
        <v>1</v>
      </c>
      <c r="P237" s="3" t="b">
        <v>1</v>
      </c>
      <c r="Q237" s="3"/>
    </row>
    <row r="238" spans="1:17" x14ac:dyDescent="0.25">
      <c r="A238" s="3">
        <f>Flight1!C238</f>
        <v>-25.565921769970625</v>
      </c>
      <c r="B238" s="3">
        <f>Flight1!D238</f>
        <v>101.31973634777445</v>
      </c>
      <c r="C238" s="2">
        <f>Flight1!A238</f>
        <v>41706.062499999804</v>
      </c>
      <c r="D238" s="3" t="str">
        <f>IF(ISBLANK(Flight1!N238),"",Flight1!N238)</f>
        <v/>
      </c>
      <c r="E238" s="10">
        <f>Flight1!J238</f>
        <v>0</v>
      </c>
      <c r="F238" s="10">
        <f t="shared" si="3"/>
        <v>0</v>
      </c>
      <c r="G238" s="10" t="str">
        <f>"Flight1&lt;br/&gt;"&amp;D238&amp;"&lt;br/&gt;Altitude: "&amp;INT(E238/0.3048)&amp;" ft "&amp;INT(E238)&amp;" m&lt;br/&gt;Heading: "&amp;Flight1!E238&amp;" deg "&amp;Flight1!F238&amp;"&lt;br/&gt;Speed: "&amp;Flight1!H238&amp;" km/hr&lt;br/&gt;Distance traveled: "&amp;ROUND(Flight1!M238,0)&amp;" km&lt;br/&gt;UTC Time: "&amp;TEXT(Flight1!A238,"hh:mm")&amp;"   Elapsed time: "&amp;TEXT(Flight1!A238-Flight1!$A$3,"hh:mm")</f>
        <v>Flight1&lt;br/&gt;&lt;br/&gt;Altitude: 0 ft 0 m&lt;br/&gt;Heading: 165.5 deg S&lt;br/&gt;Speed: 0 km/hr&lt;br/&gt;Distance traveled: 5522 km&lt;br/&gt;UTC Time: 01:30   Elapsed time: 09:00</v>
      </c>
      <c r="H238" s="3" t="s">
        <v>107</v>
      </c>
      <c r="I238" s="3" t="s">
        <v>107</v>
      </c>
      <c r="J238" s="3" t="s">
        <v>174</v>
      </c>
      <c r="K238" s="3">
        <v>522</v>
      </c>
      <c r="L238" s="3" t="s">
        <v>188</v>
      </c>
      <c r="M238" s="3" t="s">
        <v>110</v>
      </c>
      <c r="N238" s="3">
        <v>0.5</v>
      </c>
      <c r="O238" s="3" t="b">
        <v>1</v>
      </c>
      <c r="P238" s="3" t="b">
        <v>1</v>
      </c>
      <c r="Q238" s="3"/>
    </row>
    <row r="239" spans="1:17" x14ac:dyDescent="0.25">
      <c r="A239" s="3"/>
      <c r="B239" s="3"/>
      <c r="C239" s="2"/>
      <c r="E239" s="10"/>
      <c r="F239" s="10"/>
      <c r="G239" s="10"/>
      <c r="J239" s="3"/>
      <c r="K239" s="3"/>
      <c r="L239" s="3"/>
      <c r="M239" s="3"/>
      <c r="N239" s="3"/>
      <c r="O239" s="3"/>
      <c r="P239" s="3"/>
    </row>
    <row r="240" spans="1:17" x14ac:dyDescent="0.25">
      <c r="A240" s="3"/>
      <c r="B240" s="3"/>
      <c r="C240" s="2"/>
      <c r="E240" s="10"/>
      <c r="F240" s="10"/>
      <c r="G240" s="10"/>
      <c r="J240" s="3"/>
      <c r="K240" s="3"/>
      <c r="L240" s="3"/>
      <c r="M240" s="3"/>
      <c r="N240" s="3"/>
      <c r="O240" s="3"/>
      <c r="P240" s="3"/>
    </row>
    <row r="241" spans="1:16" x14ac:dyDescent="0.25">
      <c r="A241" s="3"/>
      <c r="B241" s="3"/>
      <c r="C241" s="2"/>
      <c r="E241" s="10"/>
      <c r="F241" s="10"/>
      <c r="G241" s="10"/>
      <c r="J241" s="3"/>
      <c r="K241" s="3"/>
      <c r="L241" s="3"/>
      <c r="M241" s="3"/>
      <c r="N241" s="3"/>
      <c r="O241" s="3"/>
      <c r="P241" s="3"/>
    </row>
    <row r="242" spans="1:16" x14ac:dyDescent="0.25">
      <c r="A242" s="3"/>
      <c r="B242" s="3"/>
      <c r="C242" s="2"/>
      <c r="E242" s="10"/>
      <c r="F242" s="10"/>
      <c r="G242" s="10"/>
      <c r="J242" s="3"/>
      <c r="K242" s="3"/>
      <c r="L242" s="3"/>
      <c r="M242" s="3"/>
      <c r="N242" s="3"/>
      <c r="O242" s="3"/>
      <c r="P242" s="3"/>
    </row>
    <row r="243" spans="1:16" x14ac:dyDescent="0.25">
      <c r="A243" s="3"/>
      <c r="B243" s="3"/>
      <c r="C243" s="2"/>
      <c r="E243" s="10"/>
      <c r="F243" s="10"/>
      <c r="G243" s="10"/>
      <c r="J243" s="3"/>
      <c r="K243" s="3"/>
      <c r="L243" s="3"/>
      <c r="M243" s="3"/>
      <c r="N243" s="3"/>
      <c r="O243" s="3"/>
      <c r="P243" s="3"/>
    </row>
    <row r="244" spans="1:16" x14ac:dyDescent="0.25">
      <c r="A244" s="3"/>
      <c r="B244" s="3"/>
      <c r="C244" s="2"/>
      <c r="E244" s="10"/>
      <c r="F244" s="10"/>
      <c r="G244" s="10"/>
      <c r="J244" s="3"/>
      <c r="K244" s="3"/>
      <c r="L244" s="3"/>
      <c r="M244" s="3"/>
      <c r="N244" s="3"/>
      <c r="O244" s="3"/>
      <c r="P244" s="3"/>
    </row>
    <row r="245" spans="1:16" x14ac:dyDescent="0.25">
      <c r="A245" s="3"/>
      <c r="B245" s="3"/>
      <c r="C245" s="2"/>
      <c r="E245" s="10"/>
      <c r="F245" s="10"/>
      <c r="G245" s="10"/>
      <c r="J245" s="3"/>
      <c r="K245" s="3"/>
      <c r="L245" s="3"/>
      <c r="M245" s="3"/>
      <c r="N245" s="3"/>
      <c r="O245" s="3"/>
      <c r="P245" s="3"/>
    </row>
    <row r="246" spans="1:16" x14ac:dyDescent="0.25">
      <c r="A246" s="3"/>
      <c r="B246" s="3"/>
      <c r="C246" s="2"/>
      <c r="E246" s="10"/>
      <c r="F246" s="10"/>
      <c r="G246" s="10"/>
      <c r="J246" s="3"/>
      <c r="K246" s="3"/>
      <c r="L246" s="3"/>
      <c r="M246" s="3"/>
      <c r="N246" s="3"/>
      <c r="O246" s="3"/>
      <c r="P246" s="3"/>
    </row>
    <row r="247" spans="1:16" x14ac:dyDescent="0.25">
      <c r="A247" s="3"/>
      <c r="B247" s="3"/>
      <c r="C247" s="2"/>
      <c r="E247" s="10"/>
      <c r="F247" s="10"/>
      <c r="G247" s="10"/>
      <c r="J247" s="3"/>
      <c r="K247" s="3"/>
      <c r="L247" s="3"/>
      <c r="M247" s="3"/>
      <c r="N247" s="3"/>
      <c r="O247" s="3"/>
      <c r="P247" s="3"/>
    </row>
    <row r="248" spans="1:16" x14ac:dyDescent="0.25">
      <c r="A248" s="3"/>
      <c r="B248" s="3"/>
      <c r="C248" s="2"/>
      <c r="E248" s="10"/>
      <c r="F248" s="10"/>
      <c r="G248" s="10"/>
      <c r="J248" s="3"/>
      <c r="K248" s="3"/>
      <c r="L248" s="3"/>
      <c r="M248" s="3"/>
      <c r="N248" s="3"/>
      <c r="O248" s="3"/>
      <c r="P248" s="3"/>
    </row>
    <row r="249" spans="1:16" x14ac:dyDescent="0.25">
      <c r="A249" s="3"/>
      <c r="B249" s="3"/>
      <c r="C249" s="2"/>
      <c r="E249" s="10"/>
      <c r="F249" s="10"/>
      <c r="G249" s="10"/>
      <c r="J249" s="3"/>
      <c r="K249" s="3"/>
      <c r="L249" s="3"/>
      <c r="M249" s="3"/>
      <c r="N249" s="3"/>
      <c r="O249" s="3"/>
      <c r="P249" s="3"/>
    </row>
    <row r="250" spans="1:16" x14ac:dyDescent="0.25">
      <c r="A250" s="3"/>
      <c r="B250" s="3"/>
      <c r="C250" s="2"/>
      <c r="E250" s="10"/>
      <c r="F250" s="10"/>
      <c r="G250" s="10"/>
      <c r="J250" s="3"/>
      <c r="K250" s="3"/>
      <c r="L250" s="3"/>
      <c r="M250" s="3"/>
      <c r="N250" s="3"/>
      <c r="O250" s="3"/>
      <c r="P250" s="3"/>
    </row>
    <row r="251" spans="1:16" x14ac:dyDescent="0.25">
      <c r="A251" s="3"/>
      <c r="B251" s="3"/>
      <c r="C251" s="2"/>
      <c r="E251" s="10"/>
      <c r="F251" s="10"/>
      <c r="G251" s="10"/>
      <c r="J251" s="3"/>
      <c r="K251" s="3"/>
      <c r="L251" s="3"/>
      <c r="M251" s="3"/>
      <c r="N251" s="3"/>
      <c r="O251" s="3"/>
      <c r="P251" s="3"/>
    </row>
    <row r="252" spans="1:16" x14ac:dyDescent="0.25">
      <c r="A252" s="3"/>
      <c r="B252" s="3"/>
      <c r="C252" s="2"/>
      <c r="E252" s="10"/>
      <c r="F252" s="10"/>
      <c r="G252" s="10"/>
      <c r="J252" s="3"/>
      <c r="K252" s="3"/>
      <c r="L252" s="3"/>
      <c r="M252" s="3"/>
      <c r="N252" s="3"/>
      <c r="O252" s="3"/>
      <c r="P252" s="3"/>
    </row>
    <row r="253" spans="1:16" x14ac:dyDescent="0.25">
      <c r="A253" s="3"/>
      <c r="B253" s="3"/>
      <c r="C253" s="2"/>
      <c r="E253" s="10"/>
      <c r="F253" s="10"/>
      <c r="G253" s="10"/>
      <c r="J253" s="3"/>
      <c r="K253" s="3"/>
      <c r="L253" s="3"/>
      <c r="M253" s="3"/>
      <c r="N253" s="3"/>
      <c r="O253" s="3"/>
      <c r="P253" s="3"/>
    </row>
    <row r="254" spans="1:16" x14ac:dyDescent="0.25">
      <c r="A254" s="3"/>
      <c r="B254" s="3"/>
      <c r="C254" s="2"/>
      <c r="E254" s="10"/>
      <c r="F254" s="10"/>
      <c r="G254" s="10"/>
      <c r="J254" s="3"/>
      <c r="K254" s="3"/>
      <c r="L254" s="3"/>
      <c r="M254" s="3"/>
      <c r="N254" s="3"/>
      <c r="O254" s="3"/>
      <c r="P254" s="3"/>
    </row>
    <row r="255" spans="1:16" x14ac:dyDescent="0.25">
      <c r="A255" s="3"/>
      <c r="B255" s="3"/>
      <c r="C255" s="2"/>
      <c r="E255" s="10"/>
      <c r="F255" s="10"/>
      <c r="G255" s="10"/>
      <c r="J255" s="3"/>
      <c r="K255" s="3"/>
      <c r="L255" s="3"/>
      <c r="M255" s="3"/>
      <c r="N255" s="3"/>
      <c r="O255" s="3"/>
      <c r="P255" s="3"/>
    </row>
    <row r="256" spans="1:16" x14ac:dyDescent="0.25">
      <c r="A256" s="3"/>
      <c r="B256" s="3"/>
      <c r="C256" s="2"/>
      <c r="E256" s="10"/>
      <c r="F256" s="10"/>
      <c r="G256" s="10"/>
      <c r="J256" s="3"/>
      <c r="K256" s="3"/>
      <c r="L256" s="3"/>
      <c r="M256" s="3"/>
      <c r="N256" s="3"/>
      <c r="O256" s="3"/>
      <c r="P256" s="3"/>
    </row>
    <row r="257" spans="1:16" x14ac:dyDescent="0.25">
      <c r="A257" s="3"/>
      <c r="B257" s="3"/>
      <c r="C257" s="2"/>
      <c r="E257" s="10"/>
      <c r="F257" s="10"/>
      <c r="G257" s="10"/>
      <c r="J257" s="3"/>
      <c r="K257" s="3"/>
      <c r="L257" s="3"/>
      <c r="M257" s="3"/>
      <c r="N257" s="3"/>
      <c r="O257" s="3"/>
      <c r="P257" s="3"/>
    </row>
    <row r="258" spans="1:16" x14ac:dyDescent="0.25">
      <c r="A258" s="3"/>
      <c r="B258" s="3"/>
      <c r="C258" s="2"/>
      <c r="E258" s="10"/>
      <c r="F258" s="10"/>
      <c r="G258" s="10"/>
      <c r="J258" s="3"/>
      <c r="K258" s="3"/>
      <c r="L258" s="3"/>
      <c r="M258" s="3"/>
      <c r="N258" s="3"/>
      <c r="O258" s="3"/>
      <c r="P258" s="3"/>
    </row>
    <row r="259" spans="1:16" x14ac:dyDescent="0.25">
      <c r="A259" s="3"/>
      <c r="B259" s="3"/>
      <c r="C259" s="2"/>
      <c r="E259" s="10"/>
      <c r="F259" s="10"/>
      <c r="G259" s="10"/>
      <c r="J259" s="3"/>
      <c r="K259" s="3"/>
      <c r="L259" s="3"/>
      <c r="M259" s="3"/>
      <c r="N259" s="3"/>
      <c r="O259" s="3"/>
      <c r="P259" s="3"/>
    </row>
    <row r="260" spans="1:16" x14ac:dyDescent="0.25">
      <c r="A260" s="3"/>
      <c r="B260" s="3"/>
      <c r="C260" s="2"/>
      <c r="E260" s="10"/>
      <c r="F260" s="10"/>
      <c r="G260" s="10"/>
      <c r="J260" s="3"/>
      <c r="K260" s="3"/>
      <c r="L260" s="3"/>
      <c r="M260" s="3"/>
      <c r="N260" s="3"/>
      <c r="O260" s="3"/>
      <c r="P260" s="3"/>
    </row>
    <row r="261" spans="1:16" x14ac:dyDescent="0.25">
      <c r="A261" s="3"/>
      <c r="B261" s="3"/>
      <c r="C261" s="2"/>
      <c r="E261" s="10"/>
      <c r="F261" s="10"/>
      <c r="G261" s="10"/>
      <c r="J261" s="3"/>
      <c r="K261" s="3"/>
      <c r="L261" s="3"/>
      <c r="M261" s="3"/>
      <c r="N261" s="3"/>
      <c r="O261" s="3"/>
      <c r="P261" s="3"/>
    </row>
    <row r="262" spans="1:16" x14ac:dyDescent="0.25">
      <c r="A262" s="3"/>
      <c r="B262" s="3"/>
      <c r="C262" s="2"/>
      <c r="E262" s="10"/>
      <c r="F262" s="10"/>
      <c r="G262" s="10"/>
      <c r="J262" s="3"/>
      <c r="K262" s="3"/>
      <c r="L262" s="3"/>
      <c r="M262" s="3"/>
      <c r="N262" s="3"/>
      <c r="O262" s="3"/>
      <c r="P262" s="3"/>
    </row>
    <row r="263" spans="1:16" x14ac:dyDescent="0.25">
      <c r="A263" s="3"/>
      <c r="B263" s="3"/>
      <c r="C263" s="2"/>
      <c r="E263" s="10"/>
      <c r="F263" s="10"/>
      <c r="G263" s="10"/>
      <c r="J263" s="3"/>
      <c r="K263" s="3"/>
      <c r="L263" s="3"/>
      <c r="M263" s="3"/>
      <c r="N263" s="3"/>
      <c r="O263" s="3"/>
      <c r="P263" s="3"/>
    </row>
    <row r="264" spans="1:16" x14ac:dyDescent="0.25">
      <c r="A264" s="3"/>
      <c r="B264" s="3"/>
      <c r="C264" s="2"/>
      <c r="E264" s="10"/>
      <c r="F264" s="10"/>
      <c r="G264" s="10"/>
      <c r="J264" s="3"/>
      <c r="K264" s="3"/>
      <c r="L264" s="3"/>
      <c r="M264" s="3"/>
      <c r="N264" s="3"/>
      <c r="O264" s="3"/>
      <c r="P264" s="3"/>
    </row>
    <row r="265" spans="1:16" x14ac:dyDescent="0.25">
      <c r="A265" s="3"/>
      <c r="B265" s="3"/>
      <c r="C265" s="2"/>
      <c r="E265" s="10"/>
      <c r="F265" s="10"/>
      <c r="G265" s="10"/>
      <c r="J265" s="3"/>
      <c r="K265" s="3"/>
      <c r="L265" s="3"/>
      <c r="M265" s="3"/>
      <c r="N265" s="3"/>
      <c r="O265" s="3"/>
      <c r="P265" s="3"/>
    </row>
    <row r="266" spans="1:16" x14ac:dyDescent="0.25">
      <c r="A266" s="3"/>
      <c r="B266" s="3"/>
      <c r="C266" s="2"/>
      <c r="E266" s="10"/>
      <c r="F266" s="10"/>
      <c r="G266" s="10"/>
      <c r="J266" s="3"/>
      <c r="K266" s="3"/>
      <c r="L266" s="3"/>
      <c r="M266" s="3"/>
      <c r="N266" s="3"/>
      <c r="O266" s="3"/>
      <c r="P266" s="3"/>
    </row>
    <row r="267" spans="1:16" x14ac:dyDescent="0.25">
      <c r="A267" s="3"/>
      <c r="B267" s="3"/>
      <c r="C267" s="2"/>
      <c r="E267" s="10"/>
      <c r="F267" s="10"/>
      <c r="G267" s="10"/>
      <c r="J267" s="3"/>
      <c r="K267" s="3"/>
      <c r="L267" s="3"/>
      <c r="M267" s="3"/>
      <c r="N267" s="3"/>
      <c r="O267" s="3"/>
      <c r="P267" s="3"/>
    </row>
    <row r="268" spans="1:16" x14ac:dyDescent="0.25">
      <c r="A268" s="3"/>
      <c r="B268" s="3"/>
      <c r="C268" s="2"/>
      <c r="E268" s="10"/>
      <c r="F268" s="10"/>
      <c r="G268" s="10"/>
      <c r="J268" s="3"/>
      <c r="K268" s="3"/>
      <c r="L268" s="3"/>
      <c r="M268" s="3"/>
      <c r="N268" s="3"/>
      <c r="O268" s="3"/>
      <c r="P268" s="3"/>
    </row>
    <row r="269" spans="1:16" x14ac:dyDescent="0.25">
      <c r="A269" s="3"/>
      <c r="B269" s="3"/>
      <c r="C269" s="2"/>
      <c r="E269" s="10"/>
      <c r="F269" s="10"/>
      <c r="G269" s="10"/>
      <c r="J269" s="3"/>
      <c r="K269" s="3"/>
      <c r="L269" s="3"/>
      <c r="M269" s="3"/>
      <c r="N269" s="3"/>
      <c r="O269" s="3"/>
      <c r="P269" s="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21"/>
  <sheetViews>
    <sheetView workbookViewId="0">
      <pane ySplit="2" topLeftCell="A75" activePane="bottomLeft" state="frozen"/>
      <selection pane="bottomLeft" activeCell="S96" sqref="S96"/>
    </sheetView>
  </sheetViews>
  <sheetFormatPr defaultRowHeight="15" x14ac:dyDescent="0.25"/>
  <cols>
    <col min="1" max="1" width="13.85546875" style="3" bestFit="1" customWidth="1"/>
    <col min="2" max="2" width="11.7109375" style="3" customWidth="1"/>
    <col min="3" max="3" width="8.28515625" style="13" bestFit="1" customWidth="1"/>
    <col min="4" max="4" width="9.85546875" style="13" bestFit="1" customWidth="1"/>
    <col min="5" max="5" width="11.28515625" style="3" bestFit="1" customWidth="1"/>
    <col min="6" max="6" width="10.42578125" style="3" bestFit="1" customWidth="1"/>
    <col min="7" max="7" width="13.140625" style="3" bestFit="1" customWidth="1"/>
    <col min="8" max="8" width="5.7109375" style="3" bestFit="1" customWidth="1"/>
    <col min="9" max="9" width="8.28515625" style="3" bestFit="1" customWidth="1"/>
    <col min="10" max="10" width="8.28515625" style="10" customWidth="1"/>
    <col min="11" max="11" width="14" style="3" bestFit="1" customWidth="1"/>
    <col min="12" max="12" width="14" style="10" customWidth="1"/>
    <col min="13" max="13" width="15.7109375" style="10" bestFit="1" customWidth="1"/>
    <col min="14" max="14" width="31.28515625" style="3" bestFit="1" customWidth="1"/>
    <col min="15" max="15" width="11.7109375" style="6" bestFit="1" customWidth="1"/>
    <col min="16" max="16" width="13" style="3" customWidth="1"/>
    <col min="17" max="17" width="10" style="3" bestFit="1" customWidth="1"/>
    <col min="18" max="16384" width="9.140625" style="3"/>
  </cols>
  <sheetData>
    <row r="1" spans="1:21" x14ac:dyDescent="0.25">
      <c r="A1" s="3" t="s">
        <v>0</v>
      </c>
      <c r="B1" s="3" t="s">
        <v>39</v>
      </c>
      <c r="C1" s="13" t="s">
        <v>31</v>
      </c>
      <c r="E1" s="3" t="s">
        <v>1</v>
      </c>
      <c r="G1" s="3" t="s">
        <v>2</v>
      </c>
      <c r="I1" s="3" t="s">
        <v>3</v>
      </c>
      <c r="K1" s="3" t="s">
        <v>29</v>
      </c>
      <c r="M1" s="10" t="s">
        <v>36</v>
      </c>
      <c r="N1" s="3" t="s">
        <v>4</v>
      </c>
      <c r="P1" s="3" t="s">
        <v>30</v>
      </c>
    </row>
    <row r="2" spans="1:21" x14ac:dyDescent="0.25">
      <c r="A2" s="3" t="s">
        <v>23</v>
      </c>
      <c r="B2" s="3" t="s">
        <v>40</v>
      </c>
      <c r="C2" s="13" t="s">
        <v>175</v>
      </c>
      <c r="D2" s="13" t="s">
        <v>176</v>
      </c>
      <c r="E2" s="3" t="s">
        <v>7</v>
      </c>
      <c r="F2" s="3" t="s">
        <v>8</v>
      </c>
      <c r="G2" s="3" t="s">
        <v>9</v>
      </c>
      <c r="H2" s="3" t="s">
        <v>10</v>
      </c>
      <c r="I2" s="3" t="s">
        <v>11</v>
      </c>
      <c r="J2" s="10" t="s">
        <v>26</v>
      </c>
      <c r="K2" s="3" t="s">
        <v>27</v>
      </c>
      <c r="L2" s="10" t="s">
        <v>28</v>
      </c>
      <c r="M2" s="10" t="s">
        <v>37</v>
      </c>
      <c r="N2" s="3" t="s">
        <v>12</v>
      </c>
      <c r="O2" s="6" t="s">
        <v>25</v>
      </c>
      <c r="P2" s="6" t="s">
        <v>54</v>
      </c>
      <c r="Q2" s="6" t="s">
        <v>55</v>
      </c>
      <c r="R2" s="6" t="s">
        <v>41</v>
      </c>
      <c r="S2" s="6" t="s">
        <v>151</v>
      </c>
      <c r="T2" s="3" t="s">
        <v>148</v>
      </c>
      <c r="U2" s="3" t="s">
        <v>149</v>
      </c>
    </row>
    <row r="3" spans="1:21" x14ac:dyDescent="0.25">
      <c r="A3" s="12">
        <v>41705.6875</v>
      </c>
      <c r="B3" s="5">
        <v>0</v>
      </c>
      <c r="M3" s="10">
        <v>0</v>
      </c>
      <c r="N3" s="3" t="s">
        <v>24</v>
      </c>
      <c r="O3" s="6">
        <v>85</v>
      </c>
      <c r="P3" s="3">
        <v>304526</v>
      </c>
      <c r="Q3" s="3">
        <v>801222</v>
      </c>
      <c r="R3" s="3" t="s">
        <v>43</v>
      </c>
    </row>
    <row r="4" spans="1:21" x14ac:dyDescent="0.25">
      <c r="A4" s="4">
        <v>41705.695833333331</v>
      </c>
      <c r="B4" s="7">
        <f>(A4-A3)*24+B3</f>
        <v>0.19999999995343387</v>
      </c>
      <c r="C4" s="13">
        <v>2.8443999999999998</v>
      </c>
      <c r="D4" s="13">
        <v>101.6604</v>
      </c>
      <c r="E4" s="3" t="s">
        <v>13</v>
      </c>
      <c r="F4" s="3" t="s">
        <v>45</v>
      </c>
      <c r="G4" s="3">
        <v>235</v>
      </c>
      <c r="H4" s="3">
        <v>435</v>
      </c>
      <c r="I4" s="1">
        <v>2400</v>
      </c>
      <c r="J4" s="10">
        <f>I4*0.3048</f>
        <v>731.52</v>
      </c>
      <c r="K4" s="3">
        <v>0</v>
      </c>
      <c r="L4" s="10">
        <f>K4*0.018288</f>
        <v>0</v>
      </c>
      <c r="M4" s="10">
        <v>9</v>
      </c>
      <c r="N4" s="3" t="s">
        <v>14</v>
      </c>
      <c r="O4" s="6">
        <v>125</v>
      </c>
      <c r="P4" s="3">
        <v>314735</v>
      </c>
      <c r="Q4" s="3">
        <v>795780</v>
      </c>
      <c r="T4" s="3">
        <f>SQRT(('Inmarsat-march7'!$E$3-(6371+$J4/1000)*COS(RADIANS($C4))*COS(RADIANS($D4)))^2+('Inmarsat-march7'!$F$3-(6371+$J4/1000)*COS(RADIANS($C4))*SIN(RADIANS($D4)))^2+('Inmarsat-march7'!$G$3-(6371+$J4/1000)*SIN(RADIANS($C4)))^2)</f>
        <v>37298.595194818605</v>
      </c>
    </row>
    <row r="5" spans="1:21" x14ac:dyDescent="0.25">
      <c r="A5" s="4">
        <v>41705.696527777778</v>
      </c>
      <c r="B5" s="7">
        <f t="shared" ref="B5:B68" si="0">(A5-A4)*24+B4</f>
        <v>0.21666666667442769</v>
      </c>
      <c r="C5" s="13">
        <v>2.8751000000000002</v>
      </c>
      <c r="D5" s="13">
        <v>101.66070000000001</v>
      </c>
      <c r="E5" s="3" t="s">
        <v>15</v>
      </c>
      <c r="F5" s="3" t="s">
        <v>60</v>
      </c>
      <c r="G5" s="3">
        <v>257</v>
      </c>
      <c r="H5" s="3">
        <v>476</v>
      </c>
      <c r="I5" s="1">
        <v>3100</v>
      </c>
      <c r="J5" s="10">
        <f t="shared" ref="J5:J34" si="1">I5*0.3048</f>
        <v>944.88</v>
      </c>
      <c r="K5" s="1">
        <v>1980</v>
      </c>
      <c r="L5" s="10">
        <f>K5*0.018288</f>
        <v>36.210239999999999</v>
      </c>
      <c r="M5" s="10">
        <f>(A5-A4)*24*H5+M4</f>
        <v>16.933333359193057</v>
      </c>
      <c r="N5" s="3" t="s">
        <v>14</v>
      </c>
      <c r="S5" s="3">
        <f>IF(A5=A4,S4,(T5-T4)/((A4-A5)*24))</f>
        <v>3.3399155292406637</v>
      </c>
      <c r="T5" s="3">
        <f>SQRT(('Inmarsat-march7'!$E$3-(6371+$J5/1000)*COS(RADIANS($C5))*COS(RADIANS($D5)))^2+('Inmarsat-march7'!$F$3-(6371+$J5/1000)*COS(RADIANS($C5))*SIN(RADIANS($D5)))^2+('Inmarsat-march7'!$G$3-(6371+$J5/1000)*SIN(RADIANS($C5)))^2)</f>
        <v>37298.539529559603</v>
      </c>
      <c r="U5" s="3">
        <f>T5-T4</f>
        <v>-5.5665259002125822E-2</v>
      </c>
    </row>
    <row r="6" spans="1:21" x14ac:dyDescent="0.25">
      <c r="A6" s="4">
        <v>41705.697222222225</v>
      </c>
      <c r="B6" s="7">
        <f t="shared" si="0"/>
        <v>0.2333333333954215</v>
      </c>
      <c r="C6" s="13">
        <v>2.8953000000000002</v>
      </c>
      <c r="D6" s="13">
        <v>101.6698</v>
      </c>
      <c r="E6" s="3" t="s">
        <v>16</v>
      </c>
      <c r="F6" s="3" t="s">
        <v>60</v>
      </c>
      <c r="G6" s="3">
        <v>262</v>
      </c>
      <c r="H6" s="3">
        <v>486</v>
      </c>
      <c r="I6" s="1">
        <v>4000</v>
      </c>
      <c r="J6" s="10">
        <f t="shared" si="1"/>
        <v>1219.2</v>
      </c>
      <c r="K6" s="1">
        <v>2820</v>
      </c>
      <c r="L6" s="10">
        <f t="shared" ref="L6:L34" si="2">K6*0.018288</f>
        <v>51.572159999999997</v>
      </c>
      <c r="M6" s="10">
        <f t="shared" ref="M6:M69" si="3">(A6-A5)*24*H6+M5</f>
        <v>25.033333385596052</v>
      </c>
      <c r="N6" s="3" t="s">
        <v>17</v>
      </c>
      <c r="S6" s="3">
        <f t="shared" ref="S6:S69" si="4">IF(A6=A5,S5,(T6-T5)/((A5-A6)*24))</f>
        <v>-32.476014421050387</v>
      </c>
      <c r="T6" s="3">
        <f>SQRT(('Inmarsat-march7'!$E$3-(6371+$J6/1000)*COS(RADIANS($C6))*COS(RADIANS($D6)))^2+('Inmarsat-march7'!$F$3-(6371+$J6/1000)*COS(RADIANS($C6))*SIN(RADIANS($D6)))^2+('Inmarsat-march7'!$G$3-(6371+$J6/1000)*SIN(RADIANS($C6)))^2)</f>
        <v>37299.080796468385</v>
      </c>
      <c r="U6" s="3">
        <f t="shared" ref="U6:U69" si="5">T6-T5</f>
        <v>0.54126690878183581</v>
      </c>
    </row>
    <row r="7" spans="1:21" x14ac:dyDescent="0.25">
      <c r="A7" s="4">
        <v>41705.697222222225</v>
      </c>
      <c r="B7" s="7">
        <f t="shared" si="0"/>
        <v>0.2333333333954215</v>
      </c>
      <c r="C7" s="13">
        <v>2.9203000000000001</v>
      </c>
      <c r="D7" s="13">
        <v>101.68219999999999</v>
      </c>
      <c r="E7" s="3" t="s">
        <v>18</v>
      </c>
      <c r="F7" s="3" t="s">
        <v>60</v>
      </c>
      <c r="G7" s="3">
        <v>267</v>
      </c>
      <c r="H7" s="3">
        <v>494</v>
      </c>
      <c r="I7" s="1">
        <v>5000</v>
      </c>
      <c r="J7" s="10">
        <f t="shared" si="1"/>
        <v>1524</v>
      </c>
      <c r="K7" s="1">
        <v>2760</v>
      </c>
      <c r="L7" s="10">
        <f t="shared" si="2"/>
        <v>50.474879999999999</v>
      </c>
      <c r="M7" s="10">
        <f t="shared" si="3"/>
        <v>25.033333385596052</v>
      </c>
      <c r="N7" s="3" t="s">
        <v>14</v>
      </c>
      <c r="S7" s="3">
        <f t="shared" si="4"/>
        <v>-32.476014421050387</v>
      </c>
      <c r="T7" s="3">
        <f>SQRT(('Inmarsat-march7'!$E$3-(6371+$J7/1000)*COS(RADIANS($C7))*COS(RADIANS($D7)))^2+('Inmarsat-march7'!$F$3-(6371+$J7/1000)*COS(RADIANS($C7))*SIN(RADIANS($D7)))^2+('Inmarsat-march7'!$G$3-(6371+$J7/1000)*SIN(RADIANS($C7)))^2)</f>
        <v>37299.86353000925</v>
      </c>
      <c r="U7" s="3">
        <f t="shared" si="5"/>
        <v>0.78273354086559266</v>
      </c>
    </row>
    <row r="8" spans="1:21" x14ac:dyDescent="0.25">
      <c r="A8" s="4">
        <v>41705.697222222225</v>
      </c>
      <c r="B8" s="7">
        <f t="shared" si="0"/>
        <v>0.2333333333954215</v>
      </c>
      <c r="C8" s="13">
        <v>2.9342000000000001</v>
      </c>
      <c r="D8" s="13">
        <v>101.6891</v>
      </c>
      <c r="E8" s="3" t="s">
        <v>16</v>
      </c>
      <c r="F8" s="3" t="s">
        <v>60</v>
      </c>
      <c r="G8" s="3">
        <v>270</v>
      </c>
      <c r="H8" s="3">
        <v>501</v>
      </c>
      <c r="I8" s="1">
        <v>5800</v>
      </c>
      <c r="J8" s="10">
        <f t="shared" si="1"/>
        <v>1767.8400000000001</v>
      </c>
      <c r="K8" s="1">
        <v>2820</v>
      </c>
      <c r="L8" s="10">
        <f t="shared" si="2"/>
        <v>51.572159999999997</v>
      </c>
      <c r="M8" s="10">
        <f t="shared" si="3"/>
        <v>25.033333385596052</v>
      </c>
      <c r="N8" s="3" t="s">
        <v>17</v>
      </c>
      <c r="S8" s="3">
        <f t="shared" si="4"/>
        <v>-32.476014421050387</v>
      </c>
      <c r="T8" s="3">
        <f>SQRT(('Inmarsat-march7'!$E$3-(6371+$J8/1000)*COS(RADIANS($C8))*COS(RADIANS($D8)))^2+('Inmarsat-march7'!$F$3-(6371+$J8/1000)*COS(RADIANS($C8))*SIN(RADIANS($D8)))^2+('Inmarsat-march7'!$G$3-(6371+$J8/1000)*SIN(RADIANS($C8)))^2)</f>
        <v>37300.245454161617</v>
      </c>
      <c r="U8" s="3">
        <f t="shared" si="5"/>
        <v>0.38192415236699162</v>
      </c>
    </row>
    <row r="9" spans="1:21" x14ac:dyDescent="0.25">
      <c r="A9" s="4">
        <v>41705.697916666672</v>
      </c>
      <c r="B9" s="7">
        <f t="shared" si="0"/>
        <v>0.25000000011641532</v>
      </c>
      <c r="C9" s="13">
        <v>2.9638</v>
      </c>
      <c r="D9" s="13">
        <v>101.70350000000001</v>
      </c>
      <c r="E9" s="3" t="s">
        <v>16</v>
      </c>
      <c r="F9" s="3" t="s">
        <v>60</v>
      </c>
      <c r="G9" s="3">
        <v>273</v>
      </c>
      <c r="H9" s="3">
        <v>505</v>
      </c>
      <c r="I9" s="1">
        <v>6900</v>
      </c>
      <c r="J9" s="10">
        <f t="shared" si="1"/>
        <v>2103.12</v>
      </c>
      <c r="K9" s="1">
        <v>2940</v>
      </c>
      <c r="L9" s="10">
        <f t="shared" si="2"/>
        <v>53.766719999999999</v>
      </c>
      <c r="M9" s="10">
        <f t="shared" si="3"/>
        <v>33.450000079697929</v>
      </c>
      <c r="N9" s="3" t="s">
        <v>17</v>
      </c>
      <c r="S9" s="3">
        <f t="shared" si="4"/>
        <v>-55.61002876410717</v>
      </c>
      <c r="T9" s="3">
        <f>SQRT(('Inmarsat-march7'!$E$3-(6371+$J9/1000)*COS(RADIANS($C9))*COS(RADIANS($D9)))^2+('Inmarsat-march7'!$F$3-(6371+$J9/1000)*COS(RADIANS($C9))*SIN(RADIANS($D9)))^2+('Inmarsat-march7'!$G$3-(6371+$J9/1000)*SIN(RADIANS($C9)))^2)</f>
        <v>37301.172287977373</v>
      </c>
      <c r="U9" s="3">
        <f t="shared" si="5"/>
        <v>0.9268338157562539</v>
      </c>
    </row>
    <row r="10" spans="1:21" x14ac:dyDescent="0.25">
      <c r="A10" s="4">
        <v>41705.697916666672</v>
      </c>
      <c r="B10" s="7">
        <f t="shared" si="0"/>
        <v>0.25000000011641532</v>
      </c>
      <c r="C10" s="13">
        <v>3.0097</v>
      </c>
      <c r="D10" s="13">
        <v>101.72539999999999</v>
      </c>
      <c r="E10" s="3" t="s">
        <v>16</v>
      </c>
      <c r="F10" s="3" t="s">
        <v>60</v>
      </c>
      <c r="G10" s="3">
        <v>282</v>
      </c>
      <c r="H10" s="3">
        <v>523</v>
      </c>
      <c r="I10" s="1">
        <v>8800</v>
      </c>
      <c r="J10" s="10">
        <f t="shared" si="1"/>
        <v>2682.2400000000002</v>
      </c>
      <c r="K10" s="1">
        <v>2820</v>
      </c>
      <c r="L10" s="10">
        <f t="shared" si="2"/>
        <v>51.572159999999997</v>
      </c>
      <c r="M10" s="10">
        <f t="shared" si="3"/>
        <v>33.450000079697929</v>
      </c>
      <c r="N10" s="3" t="s">
        <v>17</v>
      </c>
      <c r="S10" s="3">
        <f t="shared" si="4"/>
        <v>-55.61002876410717</v>
      </c>
      <c r="T10" s="3">
        <f>SQRT(('Inmarsat-march7'!$E$3-(6371+$J10/1000)*COS(RADIANS($C10))*COS(RADIANS($D10)))^2+('Inmarsat-march7'!$F$3-(6371+$J10/1000)*COS(RADIANS($C10))*SIN(RADIANS($D10)))^2+('Inmarsat-march7'!$G$3-(6371+$J10/1000)*SIN(RADIANS($C10)))^2)</f>
        <v>37302.53751703741</v>
      </c>
      <c r="U10" s="3">
        <f t="shared" si="5"/>
        <v>1.3652290600366541</v>
      </c>
    </row>
    <row r="11" spans="1:21" x14ac:dyDescent="0.25">
      <c r="A11" s="4">
        <v>41705.698611111111</v>
      </c>
      <c r="B11" s="7">
        <f t="shared" si="0"/>
        <v>0.26666666666278616</v>
      </c>
      <c r="C11" s="13">
        <v>3.0333999999999999</v>
      </c>
      <c r="D11" s="13">
        <v>101.7367</v>
      </c>
      <c r="E11" s="3" t="s">
        <v>16</v>
      </c>
      <c r="F11" s="3" t="s">
        <v>60</v>
      </c>
      <c r="G11" s="3">
        <v>285</v>
      </c>
      <c r="H11" s="3">
        <v>528</v>
      </c>
      <c r="I11" s="1">
        <v>9700</v>
      </c>
      <c r="J11" s="10">
        <f t="shared" si="1"/>
        <v>2956.56</v>
      </c>
      <c r="K11" s="1">
        <v>1620</v>
      </c>
      <c r="L11" s="10">
        <f t="shared" si="2"/>
        <v>29.626559999999998</v>
      </c>
      <c r="M11" s="10">
        <f t="shared" si="3"/>
        <v>42.25000001618173</v>
      </c>
      <c r="N11" s="3" t="s">
        <v>17</v>
      </c>
      <c r="S11" s="3">
        <f t="shared" si="4"/>
        <v>-43.450452650015713</v>
      </c>
      <c r="T11" s="3">
        <f>SQRT(('Inmarsat-march7'!$E$3-(6371+$J11/1000)*COS(RADIANS($C11))*COS(RADIANS($D11)))^2+('Inmarsat-march7'!$F$3-(6371+$J11/1000)*COS(RADIANS($C11))*SIN(RADIANS($D11)))^2+('Inmarsat-march7'!$G$3-(6371+$J11/1000)*SIN(RADIANS($C11)))^2)</f>
        <v>37303.261691243017</v>
      </c>
      <c r="U11" s="3">
        <f t="shared" si="5"/>
        <v>0.72417420560668688</v>
      </c>
    </row>
    <row r="12" spans="1:21" x14ac:dyDescent="0.25">
      <c r="A12" s="4">
        <v>41705.699305555558</v>
      </c>
      <c r="B12" s="7">
        <f t="shared" si="0"/>
        <v>0.28333333338377997</v>
      </c>
      <c r="C12" s="13">
        <v>3.1118999999999999</v>
      </c>
      <c r="D12" s="13">
        <v>101.774</v>
      </c>
      <c r="E12" s="3" t="s">
        <v>16</v>
      </c>
      <c r="F12" s="3" t="s">
        <v>60</v>
      </c>
      <c r="G12" s="3">
        <v>347</v>
      </c>
      <c r="H12" s="3">
        <v>642</v>
      </c>
      <c r="I12" s="1">
        <v>11000</v>
      </c>
      <c r="J12" s="10">
        <f t="shared" si="1"/>
        <v>3352.8</v>
      </c>
      <c r="K12" s="1">
        <v>1440</v>
      </c>
      <c r="L12" s="10">
        <f t="shared" si="2"/>
        <v>26.334719999999997</v>
      </c>
      <c r="M12" s="10">
        <f t="shared" si="3"/>
        <v>52.95000005105976</v>
      </c>
      <c r="N12" s="3" t="s">
        <v>19</v>
      </c>
      <c r="S12" s="3">
        <f t="shared" si="4"/>
        <v>-166.27244904600914</v>
      </c>
      <c r="T12" s="3">
        <f>SQRT(('Inmarsat-march7'!$E$3-(6371+$J12/1000)*COS(RADIANS($C12))*COS(RADIANS($D12)))^2+('Inmarsat-march7'!$F$3-(6371+$J12/1000)*COS(RADIANS($C12))*SIN(RADIANS($D12)))^2+('Inmarsat-march7'!$G$3-(6371+$J12/1000)*SIN(RADIANS($C12)))^2)</f>
        <v>37306.03289873615</v>
      </c>
      <c r="U12" s="3">
        <f t="shared" si="5"/>
        <v>2.7712074931332609</v>
      </c>
    </row>
    <row r="13" spans="1:21" x14ac:dyDescent="0.25">
      <c r="A13" s="4">
        <v>41705.699305555558</v>
      </c>
      <c r="B13" s="7">
        <f t="shared" si="0"/>
        <v>0.28333333338377997</v>
      </c>
      <c r="C13" s="13">
        <v>3.1337000000000002</v>
      </c>
      <c r="D13" s="13">
        <v>101.78440000000001</v>
      </c>
      <c r="E13" s="3" t="s">
        <v>20</v>
      </c>
      <c r="F13" s="3" t="s">
        <v>60</v>
      </c>
      <c r="G13" s="3">
        <v>332</v>
      </c>
      <c r="H13" s="3">
        <v>615</v>
      </c>
      <c r="I13" s="1">
        <v>11500</v>
      </c>
      <c r="J13" s="10">
        <f t="shared" si="1"/>
        <v>3505.2000000000003</v>
      </c>
      <c r="K13" s="1">
        <v>1980</v>
      </c>
      <c r="L13" s="10">
        <f t="shared" si="2"/>
        <v>36.210239999999999</v>
      </c>
      <c r="M13" s="10">
        <f t="shared" si="3"/>
        <v>52.95000005105976</v>
      </c>
      <c r="N13" s="3" t="s">
        <v>14</v>
      </c>
      <c r="S13" s="3">
        <f t="shared" si="4"/>
        <v>-166.27244904600914</v>
      </c>
      <c r="T13" s="3">
        <f>SQRT(('Inmarsat-march7'!$E$3-(6371+$J13/1000)*COS(RADIANS($C13))*COS(RADIANS($D13)))^2+('Inmarsat-march7'!$F$3-(6371+$J13/1000)*COS(RADIANS($C13))*SIN(RADIANS($D13)))^2+('Inmarsat-march7'!$G$3-(6371+$J13/1000)*SIN(RADIANS($C13)))^2)</f>
        <v>37306.777063582784</v>
      </c>
      <c r="U13" s="3">
        <f t="shared" si="5"/>
        <v>0.74416484663379379</v>
      </c>
    </row>
    <row r="14" spans="1:21" x14ac:dyDescent="0.25">
      <c r="A14" s="4">
        <v>41705.699305555558</v>
      </c>
      <c r="B14" s="7">
        <f t="shared" si="0"/>
        <v>0.28333333338377997</v>
      </c>
      <c r="C14" s="13">
        <v>3.1806999999999999</v>
      </c>
      <c r="D14" s="13">
        <v>101.8068</v>
      </c>
      <c r="E14" s="3" t="s">
        <v>16</v>
      </c>
      <c r="F14" s="3" t="s">
        <v>60</v>
      </c>
      <c r="G14" s="3">
        <v>369</v>
      </c>
      <c r="H14" s="3">
        <v>684</v>
      </c>
      <c r="I14" s="1">
        <v>12500</v>
      </c>
      <c r="J14" s="10">
        <f t="shared" si="1"/>
        <v>3810</v>
      </c>
      <c r="K14" s="1">
        <v>2220</v>
      </c>
      <c r="L14" s="10">
        <f t="shared" si="2"/>
        <v>40.599359999999997</v>
      </c>
      <c r="M14" s="10">
        <f t="shared" si="3"/>
        <v>52.95000005105976</v>
      </c>
      <c r="N14" s="3" t="s">
        <v>19</v>
      </c>
      <c r="S14" s="3">
        <f t="shared" si="4"/>
        <v>-166.27244904600914</v>
      </c>
      <c r="T14" s="3">
        <f>SQRT(('Inmarsat-march7'!$E$3-(6371+$J14/1000)*COS(RADIANS($C14))*COS(RADIANS($D14)))^2+('Inmarsat-march7'!$F$3-(6371+$J14/1000)*COS(RADIANS($C14))*SIN(RADIANS($D14)))^2+('Inmarsat-march7'!$G$3-(6371+$J14/1000)*SIN(RADIANS($C14)))^2)</f>
        <v>37308.400541411684</v>
      </c>
      <c r="U14" s="3">
        <f t="shared" si="5"/>
        <v>1.6234778288999223</v>
      </c>
    </row>
    <row r="15" spans="1:21" x14ac:dyDescent="0.25">
      <c r="A15" s="4">
        <v>41705.700000000004</v>
      </c>
      <c r="B15" s="7">
        <f t="shared" si="0"/>
        <v>0.30000000010477379</v>
      </c>
      <c r="C15" s="13">
        <v>3.2351000000000001</v>
      </c>
      <c r="D15" s="13">
        <v>101.8325</v>
      </c>
      <c r="E15" s="3" t="s">
        <v>16</v>
      </c>
      <c r="F15" s="3" t="s">
        <v>60</v>
      </c>
      <c r="G15" s="3">
        <v>376</v>
      </c>
      <c r="H15" s="3">
        <v>697</v>
      </c>
      <c r="I15" s="1">
        <v>14000</v>
      </c>
      <c r="J15" s="10">
        <f t="shared" si="1"/>
        <v>4267.2</v>
      </c>
      <c r="K15" s="1">
        <v>2640</v>
      </c>
      <c r="L15" s="10">
        <f t="shared" si="2"/>
        <v>48.280319999999996</v>
      </c>
      <c r="M15" s="10">
        <f t="shared" si="3"/>
        <v>64.56666675559245</v>
      </c>
      <c r="N15" s="3" t="s">
        <v>19</v>
      </c>
      <c r="S15" s="3">
        <f t="shared" si="4"/>
        <v>-107.49969783675722</v>
      </c>
      <c r="T15" s="3">
        <f>SQRT(('Inmarsat-march7'!$E$3-(6371+$J15/1000)*COS(RADIANS($C15))*COS(RADIANS($D15)))^2+('Inmarsat-march7'!$F$3-(6371+$J15/1000)*COS(RADIANS($C15))*SIN(RADIANS($D15)))^2+('Inmarsat-march7'!$G$3-(6371+$J15/1000)*SIN(RADIANS($C15)))^2)</f>
        <v>37310.192203048136</v>
      </c>
      <c r="U15" s="3">
        <f t="shared" si="5"/>
        <v>1.7916616364527727</v>
      </c>
    </row>
    <row r="16" spans="1:21" x14ac:dyDescent="0.25">
      <c r="A16" s="4">
        <v>41705.700694444444</v>
      </c>
      <c r="B16" s="7">
        <f t="shared" si="0"/>
        <v>0.31666666665114462</v>
      </c>
      <c r="C16" s="13">
        <v>3.2827999999999999</v>
      </c>
      <c r="D16" s="13">
        <v>101.8554</v>
      </c>
      <c r="E16" s="3" t="s">
        <v>16</v>
      </c>
      <c r="F16" s="3" t="s">
        <v>60</v>
      </c>
      <c r="G16" s="3">
        <v>378</v>
      </c>
      <c r="H16" s="3">
        <v>700</v>
      </c>
      <c r="I16" s="1">
        <v>15400</v>
      </c>
      <c r="J16" s="10">
        <f t="shared" si="1"/>
        <v>4693.92</v>
      </c>
      <c r="K16" s="1">
        <v>2400</v>
      </c>
      <c r="L16" s="10">
        <f t="shared" si="2"/>
        <v>43.891199999999998</v>
      </c>
      <c r="M16" s="10">
        <f t="shared" si="3"/>
        <v>76.233333338052034</v>
      </c>
      <c r="N16" s="3" t="s">
        <v>19</v>
      </c>
      <c r="S16" s="3">
        <f t="shared" si="4"/>
        <v>-95.112855339480689</v>
      </c>
      <c r="T16" s="3">
        <f>SQRT(('Inmarsat-march7'!$E$3-(6371+$J16/1000)*COS(RADIANS($C16))*COS(RADIANS($D16)))^2+('Inmarsat-march7'!$F$3-(6371+$J16/1000)*COS(RADIANS($C16))*SIN(RADIANS($D16)))^2+('Inmarsat-march7'!$G$3-(6371+$J16/1000)*SIN(RADIANS($C16)))^2)</f>
        <v>37311.777417292353</v>
      </c>
      <c r="U16" s="3">
        <f t="shared" si="5"/>
        <v>1.5852142442163313</v>
      </c>
    </row>
    <row r="17" spans="1:21" x14ac:dyDescent="0.25">
      <c r="A17" s="4">
        <v>41705.700694444444</v>
      </c>
      <c r="B17" s="7">
        <f t="shared" si="0"/>
        <v>0.31666666665114462</v>
      </c>
      <c r="C17" s="13">
        <v>3.3302</v>
      </c>
      <c r="D17" s="13">
        <v>101.8781</v>
      </c>
      <c r="E17" s="3" t="s">
        <v>16</v>
      </c>
      <c r="F17" s="3" t="s">
        <v>60</v>
      </c>
      <c r="G17" s="3">
        <v>385</v>
      </c>
      <c r="H17" s="3">
        <v>713</v>
      </c>
      <c r="I17" s="1">
        <v>16500</v>
      </c>
      <c r="J17" s="10">
        <f t="shared" si="1"/>
        <v>5029.2</v>
      </c>
      <c r="K17" s="1">
        <v>2160</v>
      </c>
      <c r="L17" s="10">
        <f t="shared" si="2"/>
        <v>39.502079999999999</v>
      </c>
      <c r="M17" s="10">
        <f t="shared" si="3"/>
        <v>76.233333338052034</v>
      </c>
      <c r="N17" s="3" t="s">
        <v>17</v>
      </c>
      <c r="S17" s="3">
        <f t="shared" si="4"/>
        <v>-95.112855339480689</v>
      </c>
      <c r="T17" s="3">
        <f>SQRT(('Inmarsat-march7'!$E$3-(6371+$J17/1000)*COS(RADIANS($C17))*COS(RADIANS($D17)))^2+('Inmarsat-march7'!$F$3-(6371+$J17/1000)*COS(RADIANS($C17))*SIN(RADIANS($D17)))^2+('Inmarsat-march7'!$G$3-(6371+$J17/1000)*SIN(RADIANS($C17)))^2)</f>
        <v>37313.417826413592</v>
      </c>
      <c r="U17" s="3">
        <f t="shared" si="5"/>
        <v>1.6404091212389176</v>
      </c>
    </row>
    <row r="18" spans="1:21" x14ac:dyDescent="0.25">
      <c r="A18" s="4">
        <v>41705.701388888891</v>
      </c>
      <c r="B18" s="7">
        <f t="shared" si="0"/>
        <v>0.33333333337213844</v>
      </c>
      <c r="C18" s="13">
        <v>3.3877999999999999</v>
      </c>
      <c r="D18" s="13">
        <v>101.9058</v>
      </c>
      <c r="E18" s="3" t="s">
        <v>16</v>
      </c>
      <c r="F18" s="3" t="s">
        <v>60</v>
      </c>
      <c r="G18" s="3">
        <v>394</v>
      </c>
      <c r="H18" s="3">
        <v>729</v>
      </c>
      <c r="I18" s="1">
        <v>17800</v>
      </c>
      <c r="J18" s="10">
        <f t="shared" si="1"/>
        <v>5425.4400000000005</v>
      </c>
      <c r="K18" s="1">
        <v>2220</v>
      </c>
      <c r="L18" s="10">
        <f t="shared" si="2"/>
        <v>40.599359999999997</v>
      </c>
      <c r="M18" s="10">
        <f t="shared" si="3"/>
        <v>88.383333377656527</v>
      </c>
      <c r="N18" s="3" t="s">
        <v>19</v>
      </c>
      <c r="S18" s="3">
        <f t="shared" si="4"/>
        <v>-121.00527923735815</v>
      </c>
      <c r="T18" s="3">
        <f>SQRT(('Inmarsat-march7'!$E$3-(6371+$J18/1000)*COS(RADIANS($C18))*COS(RADIANS($D18)))^2+('Inmarsat-march7'!$F$3-(6371+$J18/1000)*COS(RADIANS($C18))*SIN(RADIANS($D18)))^2+('Inmarsat-march7'!$G$3-(6371+$J18/1000)*SIN(RADIANS($C18)))^2)</f>
        <v>37315.434581074122</v>
      </c>
      <c r="U18" s="3">
        <f t="shared" si="5"/>
        <v>2.0167546605298412</v>
      </c>
    </row>
    <row r="19" spans="1:21" x14ac:dyDescent="0.25">
      <c r="A19" s="4">
        <v>41705.701388888891</v>
      </c>
      <c r="B19" s="7">
        <f t="shared" si="0"/>
        <v>0.33333333337213844</v>
      </c>
      <c r="C19" s="13">
        <v>3.4285999999999999</v>
      </c>
      <c r="D19" s="13">
        <v>101.92529999999999</v>
      </c>
      <c r="E19" s="3" t="s">
        <v>16</v>
      </c>
      <c r="F19" s="3" t="s">
        <v>60</v>
      </c>
      <c r="G19" s="3">
        <v>396</v>
      </c>
      <c r="H19" s="3">
        <v>734</v>
      </c>
      <c r="I19" s="1">
        <v>18700</v>
      </c>
      <c r="J19" s="10">
        <f t="shared" si="1"/>
        <v>5699.76</v>
      </c>
      <c r="K19" s="1">
        <v>2160</v>
      </c>
      <c r="L19" s="10">
        <f t="shared" si="2"/>
        <v>39.502079999999999</v>
      </c>
      <c r="M19" s="10">
        <f t="shared" si="3"/>
        <v>88.383333377656527</v>
      </c>
      <c r="N19" s="3" t="s">
        <v>17</v>
      </c>
      <c r="S19" s="3">
        <f t="shared" si="4"/>
        <v>-121.00527923735815</v>
      </c>
      <c r="T19" s="3">
        <f>SQRT(('Inmarsat-march7'!$E$3-(6371+$J19/1000)*COS(RADIANS($C19))*COS(RADIANS($D19)))^2+('Inmarsat-march7'!$F$3-(6371+$J19/1000)*COS(RADIANS($C19))*SIN(RADIANS($D19)))^2+('Inmarsat-march7'!$G$3-(6371+$J19/1000)*SIN(RADIANS($C19)))^2)</f>
        <v>37316.862786516635</v>
      </c>
      <c r="U19" s="3">
        <f t="shared" si="5"/>
        <v>1.42820544251299</v>
      </c>
    </row>
    <row r="20" spans="1:21" x14ac:dyDescent="0.25">
      <c r="A20" s="4">
        <v>41705.702083333337</v>
      </c>
      <c r="B20" s="7">
        <f t="shared" si="0"/>
        <v>0.35000000009313226</v>
      </c>
      <c r="C20" s="13">
        <v>3.4807000000000001</v>
      </c>
      <c r="D20" s="13">
        <v>101.9496</v>
      </c>
      <c r="E20" s="3" t="s">
        <v>20</v>
      </c>
      <c r="F20" s="3" t="s">
        <v>60</v>
      </c>
      <c r="G20" s="3">
        <v>402</v>
      </c>
      <c r="H20" s="3">
        <v>745</v>
      </c>
      <c r="I20" s="1">
        <v>19800</v>
      </c>
      <c r="J20" s="10">
        <f t="shared" si="1"/>
        <v>6035.04</v>
      </c>
      <c r="K20" s="1">
        <v>2160</v>
      </c>
      <c r="L20" s="10">
        <f t="shared" si="2"/>
        <v>39.502079999999999</v>
      </c>
      <c r="M20" s="10">
        <f t="shared" si="3"/>
        <v>100.80000008479692</v>
      </c>
      <c r="N20" s="3" t="s">
        <v>19</v>
      </c>
      <c r="S20" s="3">
        <f t="shared" si="4"/>
        <v>-107.63842406361063</v>
      </c>
      <c r="T20" s="3">
        <f>SQRT(('Inmarsat-march7'!$E$3-(6371+$J20/1000)*COS(RADIANS($C20))*COS(RADIANS($D20)))^2+('Inmarsat-march7'!$F$3-(6371+$J20/1000)*COS(RADIANS($C20))*SIN(RADIANS($D20)))^2+('Inmarsat-march7'!$G$3-(6371+$J20/1000)*SIN(RADIANS($C20)))^2)</f>
        <v>37318.656760256876</v>
      </c>
      <c r="U20" s="3">
        <f t="shared" si="5"/>
        <v>1.7939737402411993</v>
      </c>
    </row>
    <row r="21" spans="1:21" x14ac:dyDescent="0.25">
      <c r="A21" s="4">
        <v>41705.702083333337</v>
      </c>
      <c r="B21" s="7">
        <f t="shared" si="0"/>
        <v>0.35000000009313226</v>
      </c>
      <c r="C21" s="13">
        <v>3.5325000000000002</v>
      </c>
      <c r="D21" s="13">
        <v>101.9736</v>
      </c>
      <c r="E21" s="3" t="s">
        <v>20</v>
      </c>
      <c r="F21" s="3" t="s">
        <v>60</v>
      </c>
      <c r="G21" s="3">
        <v>408</v>
      </c>
      <c r="H21" s="3">
        <v>756</v>
      </c>
      <c r="I21" s="1">
        <v>20900</v>
      </c>
      <c r="J21" s="10">
        <f t="shared" si="1"/>
        <v>6370.3200000000006</v>
      </c>
      <c r="K21" s="1">
        <v>1980</v>
      </c>
      <c r="L21" s="10">
        <f t="shared" si="2"/>
        <v>36.210239999999999</v>
      </c>
      <c r="M21" s="10">
        <f t="shared" si="3"/>
        <v>100.80000008479692</v>
      </c>
      <c r="N21" s="3" t="s">
        <v>19</v>
      </c>
      <c r="S21" s="3">
        <f t="shared" si="4"/>
        <v>-107.63842406361063</v>
      </c>
      <c r="T21" s="3">
        <f>SQRT(('Inmarsat-march7'!$E$3-(6371+$J21/1000)*COS(RADIANS($C21))*COS(RADIANS($D21)))^2+('Inmarsat-march7'!$F$3-(6371+$J21/1000)*COS(RADIANS($C21))*SIN(RADIANS($D21)))^2+('Inmarsat-march7'!$G$3-(6371+$J21/1000)*SIN(RADIANS($C21)))^2)</f>
        <v>37320.432422637095</v>
      </c>
      <c r="U21" s="3">
        <f t="shared" si="5"/>
        <v>1.7756623802197282</v>
      </c>
    </row>
    <row r="22" spans="1:21" x14ac:dyDescent="0.25">
      <c r="A22" s="4">
        <v>41705.702777777777</v>
      </c>
      <c r="B22" s="7">
        <f t="shared" si="0"/>
        <v>0.36666666663950309</v>
      </c>
      <c r="C22" s="13">
        <v>3.5924</v>
      </c>
      <c r="D22" s="13">
        <v>102.0018</v>
      </c>
      <c r="E22" s="3" t="s">
        <v>16</v>
      </c>
      <c r="F22" s="3" t="s">
        <v>60</v>
      </c>
      <c r="G22" s="3">
        <v>418</v>
      </c>
      <c r="H22" s="3">
        <v>774</v>
      </c>
      <c r="I22" s="1">
        <v>22000</v>
      </c>
      <c r="J22" s="10">
        <f t="shared" si="1"/>
        <v>6705.6</v>
      </c>
      <c r="K22" s="1">
        <v>1740</v>
      </c>
      <c r="L22" s="10">
        <f t="shared" si="2"/>
        <v>31.821119999999997</v>
      </c>
      <c r="M22" s="10">
        <f t="shared" si="3"/>
        <v>113.69999999168795</v>
      </c>
      <c r="N22" s="3" t="s">
        <v>19</v>
      </c>
      <c r="S22" s="3">
        <f t="shared" si="4"/>
        <v>-127.94935405404074</v>
      </c>
      <c r="T22" s="3">
        <f>SQRT(('Inmarsat-march7'!$E$3-(6371+$J22/1000)*COS(RADIANS($C22))*COS(RADIANS($D22)))^2+('Inmarsat-march7'!$F$3-(6371+$J22/1000)*COS(RADIANS($C22))*SIN(RADIANS($D22)))^2+('Inmarsat-march7'!$G$3-(6371+$J22/1000)*SIN(RADIANS($C22)))^2)</f>
        <v>37322.564911855938</v>
      </c>
      <c r="U22" s="3">
        <f t="shared" si="5"/>
        <v>2.1324892188422382</v>
      </c>
    </row>
    <row r="23" spans="1:21" x14ac:dyDescent="0.25">
      <c r="A23" s="4">
        <v>41705.702777777777</v>
      </c>
      <c r="B23" s="7">
        <f t="shared" si="0"/>
        <v>0.36666666663950309</v>
      </c>
      <c r="C23" s="13">
        <v>3.6465999999999998</v>
      </c>
      <c r="D23" s="13">
        <v>102.02760000000001</v>
      </c>
      <c r="E23" s="3" t="s">
        <v>20</v>
      </c>
      <c r="F23" s="3" t="s">
        <v>60</v>
      </c>
      <c r="G23" s="3">
        <v>426</v>
      </c>
      <c r="H23" s="3">
        <v>789</v>
      </c>
      <c r="I23" s="1">
        <v>22800</v>
      </c>
      <c r="J23" s="10">
        <f t="shared" si="1"/>
        <v>6949.4400000000005</v>
      </c>
      <c r="K23" s="1">
        <v>1800</v>
      </c>
      <c r="L23" s="10">
        <f t="shared" si="2"/>
        <v>32.918399999999998</v>
      </c>
      <c r="M23" s="10">
        <f t="shared" si="3"/>
        <v>113.69999999168795</v>
      </c>
      <c r="N23" s="3" t="s">
        <v>19</v>
      </c>
      <c r="S23" s="3">
        <f t="shared" si="4"/>
        <v>-127.94935405404074</v>
      </c>
      <c r="T23" s="3">
        <f>SQRT(('Inmarsat-march7'!$E$3-(6371+$J23/1000)*COS(RADIANS($C23))*COS(RADIANS($D23)))^2+('Inmarsat-march7'!$F$3-(6371+$J23/1000)*COS(RADIANS($C23))*SIN(RADIANS($D23)))^2+('Inmarsat-march7'!$G$3-(6371+$J23/1000)*SIN(RADIANS($C23)))^2)</f>
        <v>37324.565753074079</v>
      </c>
      <c r="U23" s="3">
        <f t="shared" si="5"/>
        <v>2.0008412181414315</v>
      </c>
    </row>
    <row r="24" spans="1:21" x14ac:dyDescent="0.25">
      <c r="A24" s="4">
        <v>41705.703472222223</v>
      </c>
      <c r="B24" s="7">
        <f t="shared" si="0"/>
        <v>0.38333333336049691</v>
      </c>
      <c r="C24" s="13">
        <v>3.7073</v>
      </c>
      <c r="D24" s="13">
        <v>102.05629999999999</v>
      </c>
      <c r="E24" s="3" t="s">
        <v>20</v>
      </c>
      <c r="F24" s="3" t="s">
        <v>60</v>
      </c>
      <c r="G24" s="3">
        <v>427</v>
      </c>
      <c r="H24" s="3">
        <v>790</v>
      </c>
      <c r="I24" s="1">
        <v>24000</v>
      </c>
      <c r="J24" s="10">
        <f t="shared" si="1"/>
        <v>7315.2000000000007</v>
      </c>
      <c r="K24" s="1">
        <v>1800</v>
      </c>
      <c r="L24" s="10">
        <f t="shared" si="2"/>
        <v>32.918399999999998</v>
      </c>
      <c r="M24" s="10">
        <f t="shared" si="3"/>
        <v>126.86666670127306</v>
      </c>
      <c r="N24" s="3" t="s">
        <v>19</v>
      </c>
      <c r="S24" s="3">
        <f t="shared" si="4"/>
        <v>-129.96140842876986</v>
      </c>
      <c r="T24" s="3">
        <f>SQRT(('Inmarsat-march7'!$E$3-(6371+$J24/1000)*COS(RADIANS($C24))*COS(RADIANS($D24)))^2+('Inmarsat-march7'!$F$3-(6371+$J24/1000)*COS(RADIANS($C24))*SIN(RADIANS($D24)))^2+('Inmarsat-march7'!$G$3-(6371+$J24/1000)*SIN(RADIANS($C24)))^2)</f>
        <v>37326.731776554952</v>
      </c>
      <c r="U24" s="3">
        <f t="shared" si="5"/>
        <v>2.1660234808732639</v>
      </c>
    </row>
    <row r="25" spans="1:21" x14ac:dyDescent="0.25">
      <c r="A25" s="4">
        <v>41705.703472222223</v>
      </c>
      <c r="B25" s="7">
        <f t="shared" si="0"/>
        <v>0.38333333336049691</v>
      </c>
      <c r="C25" s="13">
        <v>3.7629999999999999</v>
      </c>
      <c r="D25" s="13">
        <v>102.0825</v>
      </c>
      <c r="E25" s="3" t="s">
        <v>20</v>
      </c>
      <c r="F25" s="3" t="s">
        <v>60</v>
      </c>
      <c r="G25" s="3">
        <v>433</v>
      </c>
      <c r="H25" s="3">
        <v>801</v>
      </c>
      <c r="I25" s="1">
        <v>24800</v>
      </c>
      <c r="J25" s="10">
        <f t="shared" si="1"/>
        <v>7559.04</v>
      </c>
      <c r="K25" s="1">
        <v>1560</v>
      </c>
      <c r="L25" s="10">
        <f t="shared" si="2"/>
        <v>28.529279999999996</v>
      </c>
      <c r="M25" s="10">
        <f t="shared" si="3"/>
        <v>126.86666670127306</v>
      </c>
      <c r="N25" s="3" t="s">
        <v>19</v>
      </c>
      <c r="S25" s="3">
        <f t="shared" si="4"/>
        <v>-129.96140842876986</v>
      </c>
      <c r="T25" s="3">
        <f>SQRT(('Inmarsat-march7'!$E$3-(6371+$J25/1000)*COS(RADIANS($C25))*COS(RADIANS($D25)))^2+('Inmarsat-march7'!$F$3-(6371+$J25/1000)*COS(RADIANS($C25))*SIN(RADIANS($D25)))^2+('Inmarsat-march7'!$G$3-(6371+$J25/1000)*SIN(RADIANS($C25)))^2)</f>
        <v>37328.782249334639</v>
      </c>
      <c r="U25" s="3">
        <f t="shared" si="5"/>
        <v>2.0504727796869702</v>
      </c>
    </row>
    <row r="26" spans="1:21" x14ac:dyDescent="0.25">
      <c r="A26" s="4">
        <v>41705.70416666667</v>
      </c>
      <c r="B26" s="7">
        <f t="shared" si="0"/>
        <v>0.40000000008149073</v>
      </c>
      <c r="C26" s="13">
        <v>3.8187000000000002</v>
      </c>
      <c r="D26" s="13">
        <v>102.1087</v>
      </c>
      <c r="E26" s="3" t="s">
        <v>20</v>
      </c>
      <c r="F26" s="3" t="s">
        <v>60</v>
      </c>
      <c r="G26" s="3">
        <v>440</v>
      </c>
      <c r="H26" s="3">
        <v>814</v>
      </c>
      <c r="I26" s="1">
        <v>25600</v>
      </c>
      <c r="J26" s="10">
        <f t="shared" si="1"/>
        <v>7802.88</v>
      </c>
      <c r="K26" s="1">
        <v>1380</v>
      </c>
      <c r="L26" s="10">
        <f t="shared" si="2"/>
        <v>25.237439999999999</v>
      </c>
      <c r="M26" s="10">
        <f t="shared" si="3"/>
        <v>140.43333341216203</v>
      </c>
      <c r="N26" s="3" t="s">
        <v>19</v>
      </c>
      <c r="S26" s="3">
        <f t="shared" si="4"/>
        <v>-123.41186820479548</v>
      </c>
      <c r="T26" s="3">
        <f>SQRT(('Inmarsat-march7'!$E$3-(6371+$J26/1000)*COS(RADIANS($C26))*COS(RADIANS($D26)))^2+('Inmarsat-march7'!$F$3-(6371+$J26/1000)*COS(RADIANS($C26))*SIN(RADIANS($D26)))^2+('Inmarsat-march7'!$G$3-(6371+$J26/1000)*SIN(RADIANS($C26)))^2)</f>
        <v>37330.839113811424</v>
      </c>
      <c r="U26" s="3">
        <f t="shared" si="5"/>
        <v>2.0568644767845399</v>
      </c>
    </row>
    <row r="27" spans="1:21" x14ac:dyDescent="0.25">
      <c r="A27" s="4">
        <v>41705.70416666667</v>
      </c>
      <c r="B27" s="7">
        <f t="shared" si="0"/>
        <v>0.40000000008149073</v>
      </c>
      <c r="C27" s="13">
        <v>3.8740000000000001</v>
      </c>
      <c r="D27" s="13">
        <v>102.13460000000001</v>
      </c>
      <c r="E27" s="3" t="s">
        <v>20</v>
      </c>
      <c r="F27" s="3" t="s">
        <v>60</v>
      </c>
      <c r="G27" s="3">
        <v>448</v>
      </c>
      <c r="H27" s="3">
        <v>830</v>
      </c>
      <c r="I27" s="1">
        <v>26200</v>
      </c>
      <c r="J27" s="10">
        <f t="shared" si="1"/>
        <v>7985.76</v>
      </c>
      <c r="K27" s="1">
        <v>1260</v>
      </c>
      <c r="L27" s="10">
        <f t="shared" si="2"/>
        <v>23.042879999999997</v>
      </c>
      <c r="M27" s="10">
        <f t="shared" si="3"/>
        <v>140.43333341216203</v>
      </c>
      <c r="N27" s="3" t="s">
        <v>19</v>
      </c>
      <c r="S27" s="3">
        <f t="shared" si="4"/>
        <v>-123.41186820479548</v>
      </c>
      <c r="T27" s="3">
        <f>SQRT(('Inmarsat-march7'!$E$3-(6371+$J27/1000)*COS(RADIANS($C27))*COS(RADIANS($D27)))^2+('Inmarsat-march7'!$F$3-(6371+$J27/1000)*COS(RADIANS($C27))*SIN(RADIANS($D27)))^2+('Inmarsat-march7'!$G$3-(6371+$J27/1000)*SIN(RADIANS($C27)))^2)</f>
        <v>37332.921803160083</v>
      </c>
      <c r="U27" s="3">
        <f t="shared" si="5"/>
        <v>2.0826893486591871</v>
      </c>
    </row>
    <row r="28" spans="1:21" x14ac:dyDescent="0.25">
      <c r="A28" s="4">
        <v>41705.704861111117</v>
      </c>
      <c r="B28" s="7">
        <f t="shared" si="0"/>
        <v>0.41666666680248454</v>
      </c>
      <c r="C28" s="13">
        <v>3.9316</v>
      </c>
      <c r="D28" s="13">
        <v>102.1618</v>
      </c>
      <c r="E28" s="3" t="s">
        <v>20</v>
      </c>
      <c r="F28" s="3" t="s">
        <v>60</v>
      </c>
      <c r="G28" s="3">
        <v>454</v>
      </c>
      <c r="H28" s="3">
        <v>840</v>
      </c>
      <c r="I28" s="1">
        <v>26900</v>
      </c>
      <c r="J28" s="10">
        <f t="shared" si="1"/>
        <v>8199.1200000000008</v>
      </c>
      <c r="K28" s="1">
        <v>1380</v>
      </c>
      <c r="L28" s="10">
        <f t="shared" si="2"/>
        <v>25.237439999999999</v>
      </c>
      <c r="M28" s="10">
        <f t="shared" si="3"/>
        <v>154.43333345779683</v>
      </c>
      <c r="N28" s="3" t="s">
        <v>19</v>
      </c>
      <c r="O28" s="6">
        <v>160</v>
      </c>
      <c r="S28" s="3">
        <f t="shared" si="4"/>
        <v>-130.58753883754821</v>
      </c>
      <c r="T28" s="3">
        <f>SQRT(('Inmarsat-march7'!$E$3-(6371+$J28/1000)*COS(RADIANS($C28))*COS(RADIANS($D28)))^2+('Inmarsat-march7'!$F$3-(6371+$J28/1000)*COS(RADIANS($C28))*SIN(RADIANS($D28)))^2+('Inmarsat-march7'!$G$3-(6371+$J28/1000)*SIN(RADIANS($C28)))^2)</f>
        <v>37335.098262147803</v>
      </c>
      <c r="U28" s="3">
        <f t="shared" si="5"/>
        <v>2.1764589877202525</v>
      </c>
    </row>
    <row r="29" spans="1:21" x14ac:dyDescent="0.25">
      <c r="A29" s="4">
        <v>41705.704861111117</v>
      </c>
      <c r="B29" s="7">
        <f t="shared" si="0"/>
        <v>0.41666666680248454</v>
      </c>
      <c r="C29" s="13">
        <v>3.9967999999999999</v>
      </c>
      <c r="D29" s="13">
        <v>102.1926</v>
      </c>
      <c r="E29" s="3" t="s">
        <v>20</v>
      </c>
      <c r="F29" s="3" t="s">
        <v>60</v>
      </c>
      <c r="G29" s="3">
        <v>458</v>
      </c>
      <c r="H29" s="3">
        <v>848</v>
      </c>
      <c r="I29" s="1">
        <v>27700</v>
      </c>
      <c r="J29" s="10">
        <f t="shared" si="1"/>
        <v>8442.9600000000009</v>
      </c>
      <c r="K29" s="1">
        <v>1320</v>
      </c>
      <c r="L29" s="10">
        <f t="shared" si="2"/>
        <v>24.140159999999998</v>
      </c>
      <c r="M29" s="10">
        <f t="shared" si="3"/>
        <v>154.43333345779683</v>
      </c>
      <c r="N29" s="3" t="s">
        <v>19</v>
      </c>
      <c r="S29" s="3">
        <f t="shared" si="4"/>
        <v>-130.58753883754821</v>
      </c>
      <c r="T29" s="3">
        <f>SQRT(('Inmarsat-march7'!$E$3-(6371+$J29/1000)*COS(RADIANS($C29))*COS(RADIANS($D29)))^2+('Inmarsat-march7'!$F$3-(6371+$J29/1000)*COS(RADIANS($C29))*SIN(RADIANS($D29)))^2+('Inmarsat-march7'!$G$3-(6371+$J29/1000)*SIN(RADIANS($C29)))^2)</f>
        <v>37337.569253291105</v>
      </c>
      <c r="U29" s="3">
        <f t="shared" si="5"/>
        <v>2.4709911433019442</v>
      </c>
    </row>
    <row r="30" spans="1:21" x14ac:dyDescent="0.25">
      <c r="A30" s="4">
        <v>41705.705555555556</v>
      </c>
      <c r="B30" s="7">
        <f t="shared" si="0"/>
        <v>0.43333333334885538</v>
      </c>
      <c r="C30" s="13">
        <v>4.0739999999999998</v>
      </c>
      <c r="D30" s="13">
        <v>102.2289</v>
      </c>
      <c r="E30" s="3" t="s">
        <v>20</v>
      </c>
      <c r="F30" s="3" t="s">
        <v>60</v>
      </c>
      <c r="G30" s="3">
        <v>465</v>
      </c>
      <c r="H30" s="3">
        <v>861</v>
      </c>
      <c r="I30" s="1">
        <v>28600</v>
      </c>
      <c r="J30" s="10">
        <f t="shared" si="1"/>
        <v>8717.2800000000007</v>
      </c>
      <c r="K30" s="1">
        <v>1320</v>
      </c>
      <c r="L30" s="10">
        <f t="shared" si="2"/>
        <v>24.140159999999998</v>
      </c>
      <c r="M30" s="10">
        <f t="shared" si="3"/>
        <v>168.78333335422212</v>
      </c>
      <c r="N30" s="3" t="s">
        <v>19</v>
      </c>
      <c r="S30" s="3">
        <f t="shared" si="4"/>
        <v>-176.06820635453667</v>
      </c>
      <c r="T30" s="3">
        <f>SQRT(('Inmarsat-march7'!$E$3-(6371+$J30/1000)*COS(RADIANS($C30))*COS(RADIANS($D30)))^2+('Inmarsat-march7'!$F$3-(6371+$J30/1000)*COS(RADIANS($C30))*SIN(RADIANS($D30)))^2+('Inmarsat-march7'!$G$3-(6371+$J30/1000)*SIN(RADIANS($C30)))^2)</f>
        <v>37340.503723375834</v>
      </c>
      <c r="U30" s="3">
        <f t="shared" si="5"/>
        <v>2.9344700847286731</v>
      </c>
    </row>
    <row r="31" spans="1:21" x14ac:dyDescent="0.25">
      <c r="A31" s="4">
        <v>41705.706250000003</v>
      </c>
      <c r="B31" s="7">
        <f t="shared" si="0"/>
        <v>0.45000000006984919</v>
      </c>
      <c r="C31" s="13">
        <v>4.1429999999999998</v>
      </c>
      <c r="D31" s="13">
        <v>102.2615</v>
      </c>
      <c r="E31" s="3" t="s">
        <v>20</v>
      </c>
      <c r="F31" s="3" t="s">
        <v>60</v>
      </c>
      <c r="G31" s="3">
        <v>469</v>
      </c>
      <c r="H31" s="3">
        <v>869</v>
      </c>
      <c r="I31" s="1">
        <v>29400</v>
      </c>
      <c r="J31" s="10">
        <f t="shared" si="1"/>
        <v>8961.1200000000008</v>
      </c>
      <c r="K31" s="1">
        <v>1260</v>
      </c>
      <c r="L31" s="10">
        <f t="shared" si="2"/>
        <v>23.042879999999997</v>
      </c>
      <c r="M31" s="10">
        <f t="shared" si="3"/>
        <v>183.26666673476575</v>
      </c>
      <c r="N31" s="3" t="s">
        <v>19</v>
      </c>
      <c r="S31" s="3">
        <f t="shared" si="4"/>
        <v>-158.75774179684618</v>
      </c>
      <c r="T31" s="3">
        <f>SQRT(('Inmarsat-march7'!$E$3-(6371+$J31/1000)*COS(RADIANS($C31))*COS(RADIANS($D31)))^2+('Inmarsat-march7'!$F$3-(6371+$J31/1000)*COS(RADIANS($C31))*SIN(RADIANS($D31)))^2+('Inmarsat-march7'!$G$3-(6371+$J31/1000)*SIN(RADIANS($C31)))^2)</f>
        <v>37343.14968574774</v>
      </c>
      <c r="U31" s="3">
        <f t="shared" si="5"/>
        <v>2.6459623719056253</v>
      </c>
    </row>
    <row r="32" spans="1:21" x14ac:dyDescent="0.25">
      <c r="A32" s="4">
        <v>41705.706250000003</v>
      </c>
      <c r="B32" s="7">
        <f t="shared" si="0"/>
        <v>0.45000000006984919</v>
      </c>
      <c r="C32" s="13">
        <v>4.2042000000000002</v>
      </c>
      <c r="D32" s="13">
        <v>102.29040000000001</v>
      </c>
      <c r="E32" s="3" t="s">
        <v>20</v>
      </c>
      <c r="F32" s="3" t="s">
        <v>60</v>
      </c>
      <c r="G32" s="3">
        <v>472</v>
      </c>
      <c r="H32" s="3">
        <v>874</v>
      </c>
      <c r="I32" s="1">
        <v>30000</v>
      </c>
      <c r="J32" s="10">
        <f t="shared" si="1"/>
        <v>9144</v>
      </c>
      <c r="K32" s="1">
        <v>1200</v>
      </c>
      <c r="L32" s="10">
        <f t="shared" si="2"/>
        <v>21.945599999999999</v>
      </c>
      <c r="M32" s="10">
        <f t="shared" si="3"/>
        <v>183.26666673476575</v>
      </c>
      <c r="N32" s="3" t="s">
        <v>19</v>
      </c>
      <c r="S32" s="3">
        <f t="shared" si="4"/>
        <v>-158.75774179684618</v>
      </c>
      <c r="T32" s="3">
        <f>SQRT(('Inmarsat-march7'!$E$3-(6371+$J32/1000)*COS(RADIANS($C32))*COS(RADIANS($D32)))^2+('Inmarsat-march7'!$F$3-(6371+$J32/1000)*COS(RADIANS($C32))*SIN(RADIANS($D32)))^2+('Inmarsat-march7'!$G$3-(6371+$J32/1000)*SIN(RADIANS($C32)))^2)</f>
        <v>37345.527599142806</v>
      </c>
      <c r="U32" s="3">
        <f t="shared" si="5"/>
        <v>2.377913395066571</v>
      </c>
    </row>
    <row r="33" spans="1:21" x14ac:dyDescent="0.25">
      <c r="A33" s="4">
        <v>41705.709027777782</v>
      </c>
      <c r="B33" s="7">
        <f t="shared" si="0"/>
        <v>0.51666666677920148</v>
      </c>
      <c r="C33" s="13">
        <v>4.7015000000000002</v>
      </c>
      <c r="D33" s="13">
        <v>102.52509999999999</v>
      </c>
      <c r="E33" s="3" t="s">
        <v>20</v>
      </c>
      <c r="F33" s="3" t="s">
        <v>60</v>
      </c>
      <c r="G33" s="3">
        <v>468</v>
      </c>
      <c r="H33" s="3">
        <v>867</v>
      </c>
      <c r="I33" s="1">
        <v>35000</v>
      </c>
      <c r="J33" s="10">
        <f t="shared" si="1"/>
        <v>10668</v>
      </c>
      <c r="K33" s="3">
        <v>960</v>
      </c>
      <c r="L33" s="10">
        <f t="shared" si="2"/>
        <v>17.556480000000001</v>
      </c>
      <c r="M33" s="10">
        <f t="shared" si="3"/>
        <v>241.06666677177418</v>
      </c>
      <c r="N33" s="3" t="s">
        <v>21</v>
      </c>
      <c r="S33" s="3">
        <f t="shared" si="4"/>
        <v>-293.47621792344648</v>
      </c>
      <c r="T33" s="3">
        <f>SQRT(('Inmarsat-march7'!$E$3-(6371+$J33/1000)*COS(RADIANS($C33))*COS(RADIANS($D33)))^2+('Inmarsat-march7'!$F$3-(6371+$J33/1000)*COS(RADIANS($C33))*SIN(RADIANS($D33)))^2+('Inmarsat-march7'!$G$3-(6371+$J33/1000)*SIN(RADIANS($C33)))^2)</f>
        <v>37365.09268035023</v>
      </c>
      <c r="U33" s="3">
        <f t="shared" si="5"/>
        <v>19.565081207423646</v>
      </c>
    </row>
    <row r="34" spans="1:21" x14ac:dyDescent="0.25">
      <c r="A34" s="4">
        <v>41705.709722222222</v>
      </c>
      <c r="B34" s="7">
        <f t="shared" si="0"/>
        <v>0.53333333332557231</v>
      </c>
      <c r="C34" s="13">
        <v>4.7073</v>
      </c>
      <c r="D34" s="13">
        <v>102.5278</v>
      </c>
      <c r="E34" s="3">
        <v>25</v>
      </c>
      <c r="F34" s="3" t="s">
        <v>60</v>
      </c>
      <c r="G34" s="3">
        <v>468</v>
      </c>
      <c r="H34" s="3">
        <v>867</v>
      </c>
      <c r="I34" s="1">
        <v>35000</v>
      </c>
      <c r="J34" s="10">
        <f t="shared" si="1"/>
        <v>10668</v>
      </c>
      <c r="K34" s="3">
        <v>0</v>
      </c>
      <c r="L34" s="10">
        <f t="shared" si="2"/>
        <v>0</v>
      </c>
      <c r="M34" s="10">
        <f t="shared" si="3"/>
        <v>255.51666666747769</v>
      </c>
      <c r="N34" s="3" t="s">
        <v>21</v>
      </c>
      <c r="P34" s="3">
        <v>724842.48</v>
      </c>
      <c r="Q34" s="3">
        <v>225743.23</v>
      </c>
      <c r="R34" s="3" t="s">
        <v>42</v>
      </c>
      <c r="S34" s="3">
        <f t="shared" si="4"/>
        <v>-14.459896152287671</v>
      </c>
      <c r="T34" s="3">
        <f>SQRT(('Inmarsat-march7'!$E$3-(6371+$J34/1000)*COS(RADIANS($C34))*COS(RADIANS($D34)))^2+('Inmarsat-march7'!$F$3-(6371+$J34/1000)*COS(RADIANS($C34))*SIN(RADIANS($D34)))^2+('Inmarsat-march7'!$G$3-(6371+$J34/1000)*SIN(RADIANS($C34)))^2)</f>
        <v>37365.333678617695</v>
      </c>
      <c r="U34" s="3">
        <f t="shared" si="5"/>
        <v>0.24099826746532926</v>
      </c>
    </row>
    <row r="35" spans="1:21" x14ac:dyDescent="0.25">
      <c r="A35" s="4">
        <v>41705.711805555555</v>
      </c>
      <c r="B35" s="7">
        <f t="shared" si="0"/>
        <v>0.58333333331393078</v>
      </c>
      <c r="C35" s="13">
        <f t="shared" ref="C35" si="6">180/PI()*(ASIN(SIN(C34*PI()/180)*COS(($M35-$M34)/(6371+J35/1000)) + COS(C34*PI()/180)*SIN(($M35-$M34)/(6371+J35/1000))*COS($E34*PI()/180)))</f>
        <v>5.0600188684601273</v>
      </c>
      <c r="D35" s="13">
        <f t="shared" ref="D35" si="7">180/PI()*(D34 *PI()/180+ ATAN2(COS(($M35-$M34)/(6371+J35/1000))-SIN(C34*PI()/180)*SIN(C35*PI()/180), SIN($E34*PI()/180)*SIN(($M35-$M34)/(6371+J35/1000))*COS(C34*PI()/180)))</f>
        <v>102.69292729392427</v>
      </c>
      <c r="E35" s="3">
        <f>INDEX(Waypoints2!$A$3:$L$13,MATCH(Flight2!$M35,Waypoints2!$I$3:$I$13,1),7)</f>
        <v>25</v>
      </c>
      <c r="F35" s="3" t="str">
        <f>INDEX(Waypoints2!$A$3:$L$13,MATCH(Flight2!$M35,Waypoints2!$I$3:$I$13,1),8)</f>
        <v>NE</v>
      </c>
      <c r="H35" s="3">
        <f>H34</f>
        <v>867</v>
      </c>
      <c r="J35" s="10">
        <f t="shared" ref="J35:J50" si="8">(A35-A34)*24*1000*L35+J34</f>
        <v>10668</v>
      </c>
      <c r="M35" s="10">
        <f t="shared" si="3"/>
        <v>298.86666665738449</v>
      </c>
      <c r="S35" s="3">
        <f t="shared" si="4"/>
        <v>-297.01899900366413</v>
      </c>
      <c r="T35" s="3">
        <f>SQRT(('Inmarsat-march7'!$E$3-(6371+$J35/1000)*COS(RADIANS($C35))*COS(RADIANS($D35)))^2+('Inmarsat-march7'!$F$3-(6371+$J35/1000)*COS(RADIANS($C35))*SIN(RADIANS($D35)))^2+('Inmarsat-march7'!$G$3-(6371+$J35/1000)*SIN(RADIANS($C35)))^2)</f>
        <v>37380.184628564421</v>
      </c>
      <c r="U35" s="3">
        <f t="shared" si="5"/>
        <v>14.85094994672545</v>
      </c>
    </row>
    <row r="36" spans="1:21" x14ac:dyDescent="0.25">
      <c r="A36" s="4">
        <v>41705.712500000001</v>
      </c>
      <c r="B36" s="7">
        <f t="shared" si="0"/>
        <v>0.6000000000349246</v>
      </c>
      <c r="C36" s="13">
        <f t="shared" ref="C36" si="9">180/PI()*(ASIN(SIN(C35*PI()/180)*COS(($M36-$M35)/6371) + COS(C35*PI()/180)*SIN(($M36-$M35)/6371)*COS($E35*PI()/180)))</f>
        <v>5.1768421360311976</v>
      </c>
      <c r="D36" s="13">
        <f t="shared" ref="D36" si="10">180/PI()*(D35 *PI()/180+ ATAN2(COS(($M36-$M35)/6371)-SIN(C35*PI()/180)*SIN(C36*PI()/180), SIN($E35*PI()/180)*SIN(($M36-$M35)/6371)*COS(C35*PI()/180)))</f>
        <v>102.74762704131834</v>
      </c>
      <c r="E36" s="3">
        <f>INDEX(Waypoints2!$A$3:$L$13,MATCH(Flight2!$M36,Waypoints2!$I$3:$I$13,1),7)</f>
        <v>25</v>
      </c>
      <c r="F36" s="3" t="str">
        <f>INDEX(Waypoints2!$A$3:$L$13,MATCH(Flight2!$M36,Waypoints2!$I$3:$I$13,1),8)</f>
        <v>NE</v>
      </c>
      <c r="H36" s="3">
        <v>860</v>
      </c>
      <c r="J36" s="10">
        <f t="shared" si="8"/>
        <v>10668</v>
      </c>
      <c r="M36" s="10">
        <f t="shared" si="3"/>
        <v>313.20000003743917</v>
      </c>
      <c r="S36" s="3">
        <f t="shared" si="4"/>
        <v>-298.35864682707563</v>
      </c>
      <c r="T36" s="3">
        <f>SQRT(('Inmarsat-march7'!$E$3-(6371+$J36/1000)*COS(RADIANS($C36))*COS(RADIANS($D36)))^2+('Inmarsat-march7'!$F$3-(6371+$J36/1000)*COS(RADIANS($C36))*SIN(RADIANS($D36)))^2+('Inmarsat-march7'!$G$3-(6371+$J36/1000)*SIN(RADIANS($C36)))^2)</f>
        <v>37385.157272694414</v>
      </c>
      <c r="U36" s="3">
        <f t="shared" si="5"/>
        <v>4.9726441299935686</v>
      </c>
    </row>
    <row r="37" spans="1:21" x14ac:dyDescent="0.25">
      <c r="A37" s="4">
        <v>41705.713194444448</v>
      </c>
      <c r="B37" s="7">
        <f t="shared" si="0"/>
        <v>0.61666666675591841</v>
      </c>
      <c r="C37" s="13">
        <f>DEGREES(ASIN(SIN(RADIANS(C36))*COS(($M37-$M36)/6371) + COS(RADIANS(C36))*SIN(($M37-$M36)/6371)*COS(RADIANS($E36))))</f>
        <v>5.2936653503539945</v>
      </c>
      <c r="D37" s="13">
        <f>DEGREES(RADIANS(D36)+ ATAN2(COS(($M37-$M36)/6371)-SIN(RADIANS(C36))*SIN(RADIANS(C37)), SIN(RADIANS($E36))*SIN(($M37-$M36)/6371)*COS(RADIANS(C36))))</f>
        <v>102.80233700889808</v>
      </c>
      <c r="E37" s="3">
        <f>INDEX(Waypoints2!$A$3:$L$13,MATCH(Flight2!$M37,Waypoints2!$I$3:$I$13,1),7)</f>
        <v>25</v>
      </c>
      <c r="F37" s="3" t="str">
        <f>INDEX(Waypoints2!$A$3:$L$13,MATCH(Flight2!$M37,Waypoints2!$I$3:$I$13,1),8)</f>
        <v>NE</v>
      </c>
      <c r="H37" s="3">
        <f t="shared" ref="H37:H100" si="11">H36</f>
        <v>860</v>
      </c>
      <c r="J37" s="10">
        <f t="shared" si="8"/>
        <v>10668</v>
      </c>
      <c r="M37" s="10">
        <f t="shared" si="3"/>
        <v>327.53333341749385</v>
      </c>
      <c r="N37" s="3" t="s">
        <v>34</v>
      </c>
      <c r="S37" s="3">
        <f t="shared" si="4"/>
        <v>-299.98875779598194</v>
      </c>
      <c r="T37" s="3">
        <f>SQRT(('Inmarsat-march7'!$E$3-(6371+$J37/1000)*COS(RADIANS($C37))*COS(RADIANS($D37)))^2+('Inmarsat-march7'!$F$3-(6371+$J37/1000)*COS(RADIANS($C37))*SIN(RADIANS($D37)))^2+('Inmarsat-march7'!$G$3-(6371+$J37/1000)*SIN(RADIANS($C37)))^2)</f>
        <v>37390.157085340645</v>
      </c>
      <c r="U37" s="3">
        <f t="shared" si="5"/>
        <v>4.9998126462305663</v>
      </c>
    </row>
    <row r="38" spans="1:21" x14ac:dyDescent="0.25">
      <c r="A38" s="4">
        <v>41705.713888888895</v>
      </c>
      <c r="B38" s="7">
        <f t="shared" si="0"/>
        <v>0.63333333347691223</v>
      </c>
      <c r="C38" s="13">
        <f>DEGREES(ASIN(SIN(RADIANS(C37))*COS(($M38-$M37)/6371) + COS(RADIANS(C37))*SIN(($M38-$M37)/6371)*COS(RADIANS($E37))))</f>
        <v>5.4104885114084196</v>
      </c>
      <c r="D38" s="13">
        <f>DEGREES(RADIANS(D37)+ ATAN2(COS(($M38-$M37)/6371)-SIN(RADIANS(C37))*SIN(RADIANS(C38)), SIN(RADIANS($E37))*SIN(($M38-$M37)/6371)*COS(RADIANS(C37))))</f>
        <v>102.85705742801107</v>
      </c>
      <c r="E38" s="3">
        <f>INDEX(Waypoints2!$A$3:$L$13,MATCH(Flight2!$M38,Waypoints2!$I$3:$I$13,1),7)</f>
        <v>25</v>
      </c>
      <c r="F38" s="3" t="str">
        <f>INDEX(Waypoints2!$A$3:$L$13,MATCH(Flight2!$M38,Waypoints2!$I$3:$I$13,1),8)</f>
        <v>NE</v>
      </c>
      <c r="H38" s="3">
        <f t="shared" si="11"/>
        <v>860</v>
      </c>
      <c r="J38" s="10">
        <f t="shared" si="8"/>
        <v>10668</v>
      </c>
      <c r="M38" s="10">
        <f t="shared" si="3"/>
        <v>341.86666679754853</v>
      </c>
      <c r="S38" s="3">
        <f t="shared" si="4"/>
        <v>-301.61567109110314</v>
      </c>
      <c r="T38" s="3">
        <f>SQRT(('Inmarsat-march7'!$E$3-(6371+$J38/1000)*COS(RADIANS($C38))*COS(RADIANS($D38)))^2+('Inmarsat-march7'!$F$3-(6371+$J38/1000)*COS(RADIANS($C38))*SIN(RADIANS($D38)))^2+('Inmarsat-march7'!$G$3-(6371+$J38/1000)*SIN(RADIANS($C38)))^2)</f>
        <v>37395.184013208549</v>
      </c>
      <c r="U38" s="3">
        <f t="shared" si="5"/>
        <v>5.0269278679043055</v>
      </c>
    </row>
    <row r="39" spans="1:21" x14ac:dyDescent="0.25">
      <c r="A39" s="4">
        <v>41705.714583333334</v>
      </c>
      <c r="B39" s="7">
        <f t="shared" si="0"/>
        <v>0.65000000002328306</v>
      </c>
      <c r="C39" s="13">
        <f t="shared" ref="C39:C50" si="12">DEGREES(ASIN(SIN(RADIANS(C38))*COS(($M39-$M38)/6371) + COS(RADIANS(C38))*SIN(($M39-$M38)/6371)*COS(RADIANS($E38))))</f>
        <v>5.5273116179499446</v>
      </c>
      <c r="D39" s="13">
        <f t="shared" ref="D39:D50" si="13">DEGREES(RADIANS(D38)+ ATAN2(COS(($M39-$M38)/6371)-SIN(RADIANS(C38))*SIN(RADIANS(C39)), SIN(RADIANS($E38))*SIN(($M39-$M38)/6371)*COS(RADIANS(C38))))</f>
        <v>102.91178852965058</v>
      </c>
      <c r="E39" s="3">
        <f>INDEX(Waypoints2!$A$3:$L$13,MATCH(Flight2!$M39,Waypoints2!$I$3:$I$13,1),7)</f>
        <v>25</v>
      </c>
      <c r="F39" s="3" t="str">
        <f>INDEX(Waypoints2!$A$3:$L$13,MATCH(Flight2!$M39,Waypoints2!$I$3:$I$13,1),8)</f>
        <v>NE</v>
      </c>
      <c r="H39" s="3">
        <f t="shared" si="11"/>
        <v>860</v>
      </c>
      <c r="J39" s="10">
        <f t="shared" si="8"/>
        <v>10668</v>
      </c>
      <c r="M39" s="10">
        <f t="shared" si="3"/>
        <v>356.20000002742745</v>
      </c>
      <c r="S39" s="3">
        <f t="shared" si="4"/>
        <v>-303.2393758913783</v>
      </c>
      <c r="T39" s="3">
        <f>SQRT(('Inmarsat-march7'!$E$3-(6371+$J39/1000)*COS(RADIANS($C39))*COS(RADIANS($D39)))^2+('Inmarsat-march7'!$F$3-(6371+$J39/1000)*COS(RADIANS($C39))*SIN(RADIANS($D39)))^2+('Inmarsat-march7'!$G$3-(6371+$J39/1000)*SIN(RADIANS($C39)))^2)</f>
        <v>37400.23800277026</v>
      </c>
      <c r="U39" s="3">
        <f t="shared" si="5"/>
        <v>5.0539895617112052</v>
      </c>
    </row>
    <row r="40" spans="1:21" x14ac:dyDescent="0.25">
      <c r="A40" s="4">
        <v>41705.715277777781</v>
      </c>
      <c r="B40" s="7">
        <f t="shared" si="0"/>
        <v>0.66666666674427688</v>
      </c>
      <c r="C40" s="13">
        <f t="shared" si="12"/>
        <v>5.6441346724055093</v>
      </c>
      <c r="D40" s="13">
        <f t="shared" si="13"/>
        <v>102.96653054675458</v>
      </c>
      <c r="E40" s="3">
        <f>INDEX(Waypoints2!$A$3:$L$13,MATCH(Flight2!$M40,Waypoints2!$I$3:$I$13,1),7)</f>
        <v>25</v>
      </c>
      <c r="F40" s="3" t="str">
        <f>INDEX(Waypoints2!$A$3:$L$13,MATCH(Flight2!$M40,Waypoints2!$I$3:$I$13,1),8)</f>
        <v>NE</v>
      </c>
      <c r="H40" s="3">
        <f t="shared" si="11"/>
        <v>860</v>
      </c>
      <c r="J40" s="10">
        <f t="shared" si="8"/>
        <v>10668</v>
      </c>
      <c r="M40" s="10">
        <f t="shared" si="3"/>
        <v>370.53333340748213</v>
      </c>
      <c r="S40" s="3">
        <f t="shared" si="4"/>
        <v>-304.85986142203024</v>
      </c>
      <c r="T40" s="3">
        <f>SQRT(('Inmarsat-march7'!$E$3-(6371+$J40/1000)*COS(RADIANS($C40))*COS(RADIANS($D40)))^2+('Inmarsat-march7'!$F$3-(6371+$J40/1000)*COS(RADIANS($C40))*SIN(RADIANS($D40)))^2+('Inmarsat-march7'!$G$3-(6371+$J40/1000)*SIN(RADIANS($C40)))^2)</f>
        <v>37405.31900047719</v>
      </c>
      <c r="U40" s="3">
        <f t="shared" si="5"/>
        <v>5.0809977069293382</v>
      </c>
    </row>
    <row r="41" spans="1:21" x14ac:dyDescent="0.25">
      <c r="A41" s="4">
        <v>41705.715972222228</v>
      </c>
      <c r="B41" s="7">
        <f t="shared" si="0"/>
        <v>0.6833333334652707</v>
      </c>
      <c r="C41" s="13">
        <f t="shared" si="12"/>
        <v>5.760957673529675</v>
      </c>
      <c r="D41" s="13">
        <f t="shared" si="13"/>
        <v>103.02128371076981</v>
      </c>
      <c r="E41" s="3">
        <f>INDEX(Waypoints2!$A$3:$L$13,MATCH(Flight2!$M41,Waypoints2!$I$3:$I$13,1),7)</f>
        <v>25</v>
      </c>
      <c r="F41" s="3" t="str">
        <f>INDEX(Waypoints2!$A$3:$L$13,MATCH(Flight2!$M41,Waypoints2!$I$3:$I$13,1),8)</f>
        <v>NE</v>
      </c>
      <c r="H41" s="3">
        <f t="shared" si="11"/>
        <v>860</v>
      </c>
      <c r="J41" s="10">
        <f t="shared" si="8"/>
        <v>10668</v>
      </c>
      <c r="M41" s="10">
        <f t="shared" si="3"/>
        <v>384.86666678753681</v>
      </c>
      <c r="S41" s="3">
        <f t="shared" si="4"/>
        <v>-306.47711693773635</v>
      </c>
      <c r="T41" s="3">
        <f>SQRT(('Inmarsat-march7'!$E$3-(6371+$J41/1000)*COS(RADIANS($C41))*COS(RADIANS($D41)))^2+('Inmarsat-march7'!$F$3-(6371+$J41/1000)*COS(RADIANS($C41))*SIN(RADIANS($D41)))^2+('Inmarsat-march7'!$G$3-(6371+$J41/1000)*SIN(RADIANS($C41)))^2)</f>
        <v>37410.426952442802</v>
      </c>
      <c r="U41" s="3">
        <f t="shared" si="5"/>
        <v>5.1079519656123011</v>
      </c>
    </row>
    <row r="42" spans="1:21" x14ac:dyDescent="0.25">
      <c r="A42" s="4">
        <v>41705.716666666667</v>
      </c>
      <c r="B42" s="7">
        <f t="shared" si="0"/>
        <v>0.70000000001164153</v>
      </c>
      <c r="C42" s="13">
        <f t="shared" si="12"/>
        <v>5.8777806200765488</v>
      </c>
      <c r="D42" s="13">
        <f t="shared" si="13"/>
        <v>103.07604825337665</v>
      </c>
      <c r="E42" s="3">
        <f>INDEX(Waypoints2!$A$3:$L$13,MATCH(Flight2!$M42,Waypoints2!$I$3:$I$13,1),7)</f>
        <v>25</v>
      </c>
      <c r="F42" s="3" t="str">
        <f>INDEX(Waypoints2!$A$3:$L$13,MATCH(Flight2!$M42,Waypoints2!$I$3:$I$13,1),8)</f>
        <v>NE</v>
      </c>
      <c r="H42" s="3">
        <f t="shared" si="11"/>
        <v>860</v>
      </c>
      <c r="J42" s="10">
        <f t="shared" si="8"/>
        <v>10668</v>
      </c>
      <c r="M42" s="10">
        <f t="shared" si="3"/>
        <v>399.20000001741573</v>
      </c>
      <c r="O42" s="6">
        <v>130</v>
      </c>
      <c r="S42" s="3">
        <f t="shared" si="4"/>
        <v>-308.09113169719353</v>
      </c>
      <c r="T42" s="3">
        <f>SQRT(('Inmarsat-march7'!$E$3-(6371+$J42/1000)*COS(RADIANS($C42))*COS(RADIANS($D42)))^2+('Inmarsat-march7'!$F$3-(6371+$J42/1000)*COS(RADIANS($C42))*SIN(RADIANS($D42)))^2+('Inmarsat-march7'!$G$3-(6371+$J42/1000)*SIN(RADIANS($C42)))^2)</f>
        <v>37415.561804600693</v>
      </c>
      <c r="U42" s="3">
        <f t="shared" si="5"/>
        <v>5.1348521578911459</v>
      </c>
    </row>
    <row r="43" spans="1:21" x14ac:dyDescent="0.25">
      <c r="A43" s="4">
        <v>41705.717361111114</v>
      </c>
      <c r="B43" s="7">
        <f t="shared" si="0"/>
        <v>0.71666666673263535</v>
      </c>
      <c r="C43" s="13">
        <f t="shared" si="12"/>
        <v>5.9946035144716943</v>
      </c>
      <c r="D43" s="13">
        <f t="shared" si="13"/>
        <v>103.13082440821633</v>
      </c>
      <c r="E43" s="3">
        <f>INDEX(Waypoints2!$A$3:$L$13,MATCH(Flight2!$M43,Waypoints2!$I$3:$I$13,1),7)</f>
        <v>25</v>
      </c>
      <c r="F43" s="3" t="str">
        <f>INDEX(Waypoints2!$A$3:$L$13,MATCH(Flight2!$M43,Waypoints2!$I$3:$I$13,1),8)</f>
        <v>NE</v>
      </c>
      <c r="H43" s="3">
        <f t="shared" si="11"/>
        <v>860</v>
      </c>
      <c r="J43" s="10">
        <f t="shared" si="8"/>
        <v>10668</v>
      </c>
      <c r="M43" s="10">
        <f t="shared" si="3"/>
        <v>413.53333339747041</v>
      </c>
      <c r="S43" s="3">
        <f t="shared" si="4"/>
        <v>-309.70189501672252</v>
      </c>
      <c r="T43" s="3">
        <f>SQRT(('Inmarsat-march7'!$E$3-(6371+$J43/1000)*COS(RADIANS($C43))*COS(RADIANS($D43)))^2+('Inmarsat-march7'!$F$3-(6371+$J43/1000)*COS(RADIANS($C43))*SIN(RADIANS($D43)))^2+('Inmarsat-march7'!$G$3-(6371+$J43/1000)*SIN(RADIANS($C43)))^2)</f>
        <v>37420.723502867797</v>
      </c>
      <c r="U43" s="3">
        <f t="shared" si="5"/>
        <v>5.1616982671039295</v>
      </c>
    </row>
    <row r="44" spans="1:21" x14ac:dyDescent="0.25">
      <c r="A44" s="4">
        <v>41705.718055555561</v>
      </c>
      <c r="B44" s="7">
        <f t="shared" si="0"/>
        <v>0.73333333345362917</v>
      </c>
      <c r="C44" s="13">
        <f t="shared" si="12"/>
        <v>6.1114263554683035</v>
      </c>
      <c r="D44" s="13">
        <f t="shared" si="13"/>
        <v>103.18561240745269</v>
      </c>
      <c r="E44" s="3">
        <f>INDEX(Waypoints2!$A$3:$L$13,MATCH(Flight2!$M44,Waypoints2!$I$3:$I$13,1),7)</f>
        <v>25</v>
      </c>
      <c r="F44" s="3" t="str">
        <f>INDEX(Waypoints2!$A$3:$L$13,MATCH(Flight2!$M44,Waypoints2!$I$3:$I$13,1),8)</f>
        <v>NE</v>
      </c>
      <c r="H44" s="3">
        <f t="shared" si="11"/>
        <v>860</v>
      </c>
      <c r="J44" s="10">
        <f t="shared" si="8"/>
        <v>10668</v>
      </c>
      <c r="M44" s="10">
        <f t="shared" si="3"/>
        <v>427.8666667775251</v>
      </c>
      <c r="S44" s="3">
        <f t="shared" si="4"/>
        <v>-311.30939623845472</v>
      </c>
      <c r="T44" s="3">
        <f>SQRT(('Inmarsat-march7'!$E$3-(6371+$J44/1000)*COS(RADIANS($C44))*COS(RADIANS($D44)))^2+('Inmarsat-march7'!$F$3-(6371+$J44/1000)*COS(RADIANS($C44))*SIN(RADIANS($D44)))^2+('Inmarsat-march7'!$G$3-(6371+$J44/1000)*SIN(RADIANS($C44)))^2)</f>
        <v>37425.911992822017</v>
      </c>
      <c r="U44" s="3">
        <f t="shared" si="5"/>
        <v>5.188489954220131</v>
      </c>
    </row>
    <row r="45" spans="1:21" x14ac:dyDescent="0.25">
      <c r="A45" s="4">
        <v>41705.71875</v>
      </c>
      <c r="B45" s="7">
        <f t="shared" si="0"/>
        <v>0.75</v>
      </c>
      <c r="C45" s="13">
        <f t="shared" si="12"/>
        <v>6.2282491418191146</v>
      </c>
      <c r="D45" s="13">
        <f t="shared" si="13"/>
        <v>103.24041248349833</v>
      </c>
      <c r="E45" s="3">
        <f>INDEX(Waypoints2!$A$3:$L$13,MATCH(Flight2!$M45,Waypoints2!$I$3:$I$13,1),7)</f>
        <v>25</v>
      </c>
      <c r="F45" s="3" t="str">
        <f>INDEX(Waypoints2!$A$3:$L$13,MATCH(Flight2!$M45,Waypoints2!$I$3:$I$13,1),8)</f>
        <v>NE</v>
      </c>
      <c r="H45" s="3">
        <f t="shared" si="11"/>
        <v>860</v>
      </c>
      <c r="J45" s="10">
        <f t="shared" si="8"/>
        <v>10668</v>
      </c>
      <c r="M45" s="10">
        <f t="shared" si="3"/>
        <v>442.20000000740401</v>
      </c>
      <c r="S45" s="3">
        <f t="shared" si="4"/>
        <v>-312.9136247111478</v>
      </c>
      <c r="T45" s="3">
        <f>SQRT(('Inmarsat-march7'!$E$3-(6371+$J45/1000)*COS(RADIANS($C45))*COS(RADIANS($D45)))^2+('Inmarsat-march7'!$F$3-(6371+$J45/1000)*COS(RADIANS($C45))*SIN(RADIANS($D45)))^2+('Inmarsat-march7'!$G$3-(6371+$J45/1000)*SIN(RADIANS($C45)))^2)</f>
        <v>37431.127219862894</v>
      </c>
      <c r="U45" s="3">
        <f t="shared" si="5"/>
        <v>5.2152270408769255</v>
      </c>
    </row>
    <row r="46" spans="1:21" x14ac:dyDescent="0.25">
      <c r="A46" s="4">
        <v>41705.719444444447</v>
      </c>
      <c r="B46" s="7">
        <f t="shared" si="0"/>
        <v>0.76666666672099382</v>
      </c>
      <c r="C46" s="13">
        <f t="shared" si="12"/>
        <v>6.3450718759483067</v>
      </c>
      <c r="D46" s="13">
        <f t="shared" si="13"/>
        <v>103.29522487074279</v>
      </c>
      <c r="E46" s="3">
        <f>INDEX(Waypoints2!$A$3:$L$13,MATCH(Flight2!$M46,Waypoints2!$I$3:$I$13,1),7)</f>
        <v>25</v>
      </c>
      <c r="F46" s="3" t="str">
        <f>INDEX(Waypoints2!$A$3:$L$13,MATCH(Flight2!$M46,Waypoints2!$I$3:$I$13,1),8)</f>
        <v>NE</v>
      </c>
      <c r="H46" s="3">
        <f t="shared" si="11"/>
        <v>860</v>
      </c>
      <c r="J46" s="10">
        <f t="shared" si="8"/>
        <v>10668</v>
      </c>
      <c r="M46" s="10">
        <f t="shared" si="3"/>
        <v>456.5333333874587</v>
      </c>
      <c r="S46" s="3">
        <f t="shared" si="4"/>
        <v>-314.51456984052112</v>
      </c>
      <c r="T46" s="3">
        <f>SQRT(('Inmarsat-march7'!$E$3-(6371+$J46/1000)*COS(RADIANS($C46))*COS(RADIANS($D46)))^2+('Inmarsat-march7'!$F$3-(6371+$J46/1000)*COS(RADIANS($C46))*SIN(RADIANS($D46)))^2+('Inmarsat-march7'!$G$3-(6371+$J46/1000)*SIN(RADIANS($C46)))^2)</f>
        <v>37436.369129377323</v>
      </c>
      <c r="U46" s="3">
        <f t="shared" si="5"/>
        <v>5.2419095144286985</v>
      </c>
    </row>
    <row r="47" spans="1:21" x14ac:dyDescent="0.25">
      <c r="A47" s="4">
        <v>41705.720138888893</v>
      </c>
      <c r="B47" s="7">
        <f t="shared" si="0"/>
        <v>0.78333333344198763</v>
      </c>
      <c r="C47" s="13">
        <f t="shared" si="12"/>
        <v>6.4618945566076951</v>
      </c>
      <c r="D47" s="13">
        <f t="shared" si="13"/>
        <v>103.35004980211232</v>
      </c>
      <c r="E47" s="3">
        <f>INDEX(Waypoints2!$A$3:$L$13,MATCH(Flight2!$M47,Waypoints2!$I$3:$I$13,1),7)</f>
        <v>25</v>
      </c>
      <c r="F47" s="3" t="str">
        <f>INDEX(Waypoints2!$A$3:$L$13,MATCH(Flight2!$M47,Waypoints2!$I$3:$I$13,1),8)</f>
        <v>NE</v>
      </c>
      <c r="H47" s="3">
        <f t="shared" si="11"/>
        <v>860</v>
      </c>
      <c r="J47" s="10">
        <f t="shared" si="8"/>
        <v>10668</v>
      </c>
      <c r="M47" s="10">
        <f t="shared" si="3"/>
        <v>470.86666676751338</v>
      </c>
      <c r="S47" s="3">
        <f t="shared" si="4"/>
        <v>-316.11222105829603</v>
      </c>
      <c r="T47" s="3">
        <f>SQRT(('Inmarsat-march7'!$E$3-(6371+$J47/1000)*COS(RADIANS($C47))*COS(RADIANS($D47)))^2+('Inmarsat-march7'!$F$3-(6371+$J47/1000)*COS(RADIANS($C47))*SIN(RADIANS($D47)))^2+('Inmarsat-march7'!$G$3-(6371+$J47/1000)*SIN(RADIANS($C47)))^2)</f>
        <v>37441.637666412134</v>
      </c>
      <c r="U47" s="3">
        <f t="shared" si="5"/>
        <v>5.2685370348117431</v>
      </c>
    </row>
    <row r="48" spans="1:21" x14ac:dyDescent="0.25">
      <c r="A48" s="4">
        <v>41705.720833333333</v>
      </c>
      <c r="B48" s="7">
        <f t="shared" si="0"/>
        <v>0.79999999998835847</v>
      </c>
      <c r="C48" s="13">
        <f t="shared" si="12"/>
        <v>6.5787171825486395</v>
      </c>
      <c r="D48" s="13">
        <f t="shared" si="13"/>
        <v>103.40488751079704</v>
      </c>
      <c r="E48" s="3">
        <f>INDEX(Waypoints2!$A$3:$L$13,MATCH(Flight2!$M48,Waypoints2!$I$3:$I$13,1),7)</f>
        <v>25</v>
      </c>
      <c r="F48" s="3" t="str">
        <f>INDEX(Waypoints2!$A$3:$L$13,MATCH(Flight2!$M48,Waypoints2!$I$3:$I$13,1),8)</f>
        <v>NE</v>
      </c>
      <c r="H48" s="3">
        <f t="shared" si="11"/>
        <v>860</v>
      </c>
      <c r="J48" s="10">
        <f t="shared" si="8"/>
        <v>10668</v>
      </c>
      <c r="M48" s="10">
        <f t="shared" si="3"/>
        <v>485.1999999973923</v>
      </c>
      <c r="S48" s="3">
        <f t="shared" si="4"/>
        <v>-317.70656780328801</v>
      </c>
      <c r="T48" s="3">
        <f>SQRT(('Inmarsat-march7'!$E$3-(6371+$J48/1000)*COS(RADIANS($C48))*COS(RADIANS($D48)))^2+('Inmarsat-march7'!$F$3-(6371+$J48/1000)*COS(RADIANS($C48))*SIN(RADIANS($D48)))^2+('Inmarsat-march7'!$G$3-(6371+$J48/1000)*SIN(RADIANS($C48)))^2)</f>
        <v>37446.932775837304</v>
      </c>
      <c r="U48" s="3">
        <f t="shared" si="5"/>
        <v>5.2951094251693576</v>
      </c>
    </row>
    <row r="49" spans="1:21" x14ac:dyDescent="0.25">
      <c r="A49" s="4">
        <v>41705.72152777778</v>
      </c>
      <c r="B49" s="7">
        <f t="shared" si="0"/>
        <v>0.81666666670935228</v>
      </c>
      <c r="C49" s="13">
        <f t="shared" si="12"/>
        <v>6.6955397561939289</v>
      </c>
      <c r="D49" s="13">
        <f t="shared" si="13"/>
        <v>103.45973823198038</v>
      </c>
      <c r="E49" s="3">
        <f>INDEX(Waypoints2!$A$3:$L$13,MATCH(Flight2!$M49,Waypoints2!$I$3:$I$13,1),7)</f>
        <v>25</v>
      </c>
      <c r="F49" s="3" t="str">
        <f>INDEX(Waypoints2!$A$3:$L$13,MATCH(Flight2!$M49,Waypoints2!$I$3:$I$13,1),8)</f>
        <v>NE</v>
      </c>
      <c r="H49" s="3">
        <f t="shared" si="11"/>
        <v>860</v>
      </c>
      <c r="J49" s="10">
        <f t="shared" si="8"/>
        <v>10668</v>
      </c>
      <c r="M49" s="10">
        <f t="shared" si="3"/>
        <v>499.53333337744698</v>
      </c>
      <c r="N49" s="3" t="s">
        <v>35</v>
      </c>
      <c r="S49" s="3">
        <f t="shared" si="4"/>
        <v>-319.29759957023396</v>
      </c>
      <c r="T49" s="3">
        <f>SQRT(('Inmarsat-march7'!$E$3-(6371+$J49/1000)*COS(RADIANS($C49))*COS(RADIANS($D49)))^2+('Inmarsat-march7'!$F$3-(6371+$J49/1000)*COS(RADIANS($C49))*SIN(RADIANS($D49)))^2+('Inmarsat-march7'!$G$3-(6371+$J49/1000)*SIN(RADIANS($C49)))^2)</f>
        <v>37452.254402514154</v>
      </c>
      <c r="U49" s="3">
        <f t="shared" si="5"/>
        <v>5.3216266768504283</v>
      </c>
    </row>
    <row r="50" spans="1:21" x14ac:dyDescent="0.25">
      <c r="A50" s="4">
        <v>41705.722222222226</v>
      </c>
      <c r="B50" s="7">
        <f t="shared" si="0"/>
        <v>0.8333333334303461</v>
      </c>
      <c r="C50" s="13">
        <f t="shared" si="12"/>
        <v>6.812362276293995</v>
      </c>
      <c r="D50" s="13">
        <f t="shared" si="13"/>
        <v>103.51460219939658</v>
      </c>
      <c r="E50" s="3">
        <f>INDEX(Waypoints2!$A$3:$L$13,MATCH(Flight2!$M50,Waypoints2!$I$3:$I$13,1),7)</f>
        <v>25</v>
      </c>
      <c r="F50" s="3" t="str">
        <f>INDEX(Waypoints2!$A$3:$L$13,MATCH(Flight2!$M50,Waypoints2!$I$3:$I$13,1),8)</f>
        <v>NE</v>
      </c>
      <c r="H50" s="3">
        <f t="shared" si="11"/>
        <v>860</v>
      </c>
      <c r="J50" s="10">
        <f t="shared" si="8"/>
        <v>10668</v>
      </c>
      <c r="M50" s="10">
        <f t="shared" si="3"/>
        <v>513.86666675750166</v>
      </c>
      <c r="S50" s="3">
        <f t="shared" si="4"/>
        <v>-320.88530588126292</v>
      </c>
      <c r="T50" s="3">
        <f>SQRT(('Inmarsat-march7'!$E$3-(6371+$J50/1000)*COS(RADIANS($C50))*COS(RADIANS($D50)))^2+('Inmarsat-march7'!$F$3-(6371+$J50/1000)*COS(RADIANS($C50))*SIN(RADIANS($D50)))^2+('Inmarsat-march7'!$G$3-(6371+$J50/1000)*SIN(RADIANS($C50)))^2)</f>
        <v>37457.602490962941</v>
      </c>
      <c r="U50" s="3">
        <f t="shared" si="5"/>
        <v>5.3480884487871663</v>
      </c>
    </row>
    <row r="51" spans="1:21" x14ac:dyDescent="0.25">
      <c r="A51" s="8">
        <v>41705.722916666666</v>
      </c>
      <c r="B51" s="7">
        <f t="shared" si="0"/>
        <v>0.84999999997671694</v>
      </c>
      <c r="C51" s="14">
        <v>6.9366000000000003</v>
      </c>
      <c r="D51" s="14">
        <v>103.58499999999999</v>
      </c>
      <c r="E51" s="3">
        <f>INDEX(Waypoints2!$A$3:$L$13,MATCH(Flight2!$M51,Waypoints2!$I$3:$I$13,1),7)</f>
        <v>263</v>
      </c>
      <c r="F51" s="3" t="str">
        <f>INDEX(Waypoints2!$A$3:$L$13,MATCH(Flight2!$M51,Waypoints2!$I$3:$I$13,1),8)</f>
        <v>W</v>
      </c>
      <c r="G51" s="9"/>
      <c r="H51" s="3">
        <f t="shared" si="11"/>
        <v>860</v>
      </c>
      <c r="I51" s="9">
        <v>35000</v>
      </c>
      <c r="J51" s="11">
        <f t="shared" ref="J51" si="14">I51*0.3048</f>
        <v>10668</v>
      </c>
      <c r="K51" s="9"/>
      <c r="L51" s="11">
        <v>20</v>
      </c>
      <c r="M51" s="10">
        <f t="shared" si="3"/>
        <v>528.19999998738058</v>
      </c>
      <c r="N51" s="9" t="s">
        <v>33</v>
      </c>
      <c r="P51" s="3">
        <v>724391.66</v>
      </c>
      <c r="Q51" s="3">
        <v>342843.99</v>
      </c>
      <c r="R51" s="3" t="s">
        <v>42</v>
      </c>
      <c r="S51" s="3">
        <f t="shared" si="4"/>
        <v>-399.60831555924557</v>
      </c>
      <c r="T51" s="3">
        <f>SQRT(('Inmarsat-march7'!$E$3-(6371+$J51/1000)*COS(RADIANS($C51))*COS(RADIANS($D51)))^2+('Inmarsat-march7'!$F$3-(6371+$J51/1000)*COS(RADIANS($C51))*SIN(RADIANS($D51)))^2+('Inmarsat-march7'!$G$3-(6371+$J51/1000)*SIN(RADIANS($C51)))^2)</f>
        <v>37464.262629507524</v>
      </c>
      <c r="U51" s="3">
        <f t="shared" si="5"/>
        <v>6.6601385445828782</v>
      </c>
    </row>
    <row r="52" spans="1:21" x14ac:dyDescent="0.25">
      <c r="A52" s="4">
        <v>41705.723611111112</v>
      </c>
      <c r="B52" s="7">
        <f t="shared" si="0"/>
        <v>0.86666666669771075</v>
      </c>
      <c r="C52" s="13">
        <f t="shared" ref="C52:C95" si="15">DEGREES(ASIN(SIN(RADIANS(C51))*COS(($M52-$M51)/6371) + COS(RADIANS(C51))*SIN(($M52-$M51)/6371)*COS(RADIANS($E51))))</f>
        <v>6.9208733393734843</v>
      </c>
      <c r="D52" s="13">
        <f t="shared" ref="D52:D95" si="16">DEGREES(RADIANS(D51)+ ATAN2(COS(($M52-$M51)/6371)-SIN(RADIANS(C51))*SIN(RADIANS(C52)), SIN(RADIANS($E51))*SIN(($M52-$M51)/6371)*COS(RADIANS(C51))))</f>
        <v>103.45611896729481</v>
      </c>
      <c r="E52" s="3">
        <f>INDEX(Waypoints2!$A$3:$L$13,MATCH(Flight2!$M52,Waypoints2!$I$3:$I$13,1),7)</f>
        <v>263</v>
      </c>
      <c r="F52" s="3" t="str">
        <f>INDEX(Waypoints2!$A$3:$L$13,MATCH(Flight2!$M52,Waypoints2!$I$3:$I$13,1),8)</f>
        <v>W</v>
      </c>
      <c r="H52" s="3">
        <f t="shared" si="11"/>
        <v>860</v>
      </c>
      <c r="J52" s="10">
        <f>(A52-A51)*24*1000*L52+J51</f>
        <v>11168.000001629815</v>
      </c>
      <c r="L52" s="10">
        <v>30</v>
      </c>
      <c r="M52" s="10">
        <f t="shared" si="3"/>
        <v>542.53333336743526</v>
      </c>
      <c r="S52" s="3">
        <f t="shared" si="4"/>
        <v>635.37742975525111</v>
      </c>
      <c r="T52" s="3">
        <f>SQRT(('Inmarsat-march7'!$E$3-(6371+$J52/1000)*COS(RADIANS($C52))*COS(RADIANS($D52)))^2+('Inmarsat-march7'!$F$3-(6371+$J52/1000)*COS(RADIANS($C52))*SIN(RADIANS($D52)))^2+('Inmarsat-march7'!$G$3-(6371+$J52/1000)*SIN(RADIANS($C52)))^2)</f>
        <v>37453.673005643752</v>
      </c>
      <c r="U52" s="3">
        <f t="shared" si="5"/>
        <v>-10.589623863772431</v>
      </c>
    </row>
    <row r="53" spans="1:21" x14ac:dyDescent="0.25">
      <c r="A53" s="4">
        <v>41705.724305555559</v>
      </c>
      <c r="B53" s="7">
        <f t="shared" si="0"/>
        <v>0.88333333341870457</v>
      </c>
      <c r="C53" s="13">
        <f t="shared" si="15"/>
        <v>6.9051467185324498</v>
      </c>
      <c r="D53" s="13">
        <f t="shared" si="16"/>
        <v>103.32724222357405</v>
      </c>
      <c r="E53" s="3">
        <f>INDEX(Waypoints2!$A$3:$L$13,MATCH(Flight2!$M53,Waypoints2!$I$3:$I$13,1),7)</f>
        <v>263</v>
      </c>
      <c r="F53" s="3" t="str">
        <f>INDEX(Waypoints2!$A$3:$L$13,MATCH(Flight2!$M53,Waypoints2!$I$3:$I$13,1),8)</f>
        <v>W</v>
      </c>
      <c r="H53" s="3">
        <f t="shared" si="11"/>
        <v>860</v>
      </c>
      <c r="J53" s="10">
        <f t="shared" ref="J53:J116" si="17">(A53-A52)*24*1000*L53+J52</f>
        <v>11668.000003259629</v>
      </c>
      <c r="L53" s="10">
        <v>30</v>
      </c>
      <c r="M53" s="10">
        <f t="shared" si="3"/>
        <v>556.86666674748994</v>
      </c>
      <c r="N53" s="3" t="s">
        <v>94</v>
      </c>
      <c r="S53" s="3">
        <f t="shared" si="4"/>
        <v>633.96250173322039</v>
      </c>
      <c r="T53" s="3">
        <f>SQRT(('Inmarsat-march7'!$E$3-(6371+$J53/1000)*COS(RADIANS($C53))*COS(RADIANS($D53)))^2+('Inmarsat-march7'!$F$3-(6371+$J53/1000)*COS(RADIANS($C53))*SIN(RADIANS($D53)))^2+('Inmarsat-march7'!$G$3-(6371+$J53/1000)*SIN(RADIANS($C53)))^2)</f>
        <v>37443.106963913757</v>
      </c>
      <c r="U53" s="3">
        <f t="shared" si="5"/>
        <v>-10.56604172999505</v>
      </c>
    </row>
    <row r="54" spans="1:21" x14ac:dyDescent="0.25">
      <c r="A54" s="4">
        <v>41705.725000000006</v>
      </c>
      <c r="B54" s="7">
        <f t="shared" si="0"/>
        <v>0.90000000013969839</v>
      </c>
      <c r="C54" s="13">
        <f t="shared" si="15"/>
        <v>6.8894201374741533</v>
      </c>
      <c r="D54" s="13">
        <f t="shared" si="16"/>
        <v>103.19836975883248</v>
      </c>
      <c r="E54" s="3">
        <f>INDEX(Waypoints2!$A$3:$L$13,MATCH(Flight2!$M54,Waypoints2!$I$3:$I$13,1),7)</f>
        <v>263</v>
      </c>
      <c r="F54" s="3" t="str">
        <f>INDEX(Waypoints2!$A$3:$L$13,MATCH(Flight2!$M54,Waypoints2!$I$3:$I$13,1),8)</f>
        <v>W</v>
      </c>
      <c r="H54" s="3">
        <f t="shared" si="11"/>
        <v>860</v>
      </c>
      <c r="J54" s="10">
        <f t="shared" si="17"/>
        <v>12168.000004889444</v>
      </c>
      <c r="L54" s="10">
        <v>30</v>
      </c>
      <c r="M54" s="10">
        <f t="shared" si="3"/>
        <v>571.20000012754463</v>
      </c>
      <c r="S54" s="3">
        <f t="shared" si="4"/>
        <v>632.54282754715541</v>
      </c>
      <c r="T54" s="3">
        <f>SQRT(('Inmarsat-march7'!$E$3-(6371+$J54/1000)*COS(RADIANS($C54))*COS(RADIANS($D54)))^2+('Inmarsat-march7'!$F$3-(6371+$J54/1000)*COS(RADIANS($C54))*SIN(RADIANS($D54)))^2+('Inmarsat-march7'!$G$3-(6371+$J54/1000)*SIN(RADIANS($C54)))^2)</f>
        <v>37432.564583420273</v>
      </c>
      <c r="U54" s="3">
        <f t="shared" si="5"/>
        <v>-10.542380493483506</v>
      </c>
    </row>
    <row r="55" spans="1:21" x14ac:dyDescent="0.25">
      <c r="A55" s="4">
        <v>41705.725694444445</v>
      </c>
      <c r="B55" s="7">
        <f t="shared" si="0"/>
        <v>0.91666666668606922</v>
      </c>
      <c r="C55" s="13">
        <f t="shared" si="15"/>
        <v>6.8736935963608072</v>
      </c>
      <c r="D55" s="13">
        <f t="shared" si="16"/>
        <v>103.06950156441678</v>
      </c>
      <c r="E55" s="3">
        <f>INDEX(Waypoints2!$A$3:$L$13,MATCH(Flight2!$M55,Waypoints2!$I$3:$I$13,1),7)</f>
        <v>263</v>
      </c>
      <c r="F55" s="3" t="str">
        <f>INDEX(Waypoints2!$A$3:$L$13,MATCH(Flight2!$M55,Waypoints2!$I$3:$I$13,1),8)</f>
        <v>W</v>
      </c>
      <c r="H55" s="3">
        <f t="shared" si="11"/>
        <v>860</v>
      </c>
      <c r="J55" s="10">
        <f t="shared" si="17"/>
        <v>12668.000001280569</v>
      </c>
      <c r="L55" s="10">
        <v>30</v>
      </c>
      <c r="M55" s="10">
        <f t="shared" si="3"/>
        <v>585.53333335742354</v>
      </c>
      <c r="S55" s="3">
        <f t="shared" si="4"/>
        <v>631.11841256708044</v>
      </c>
      <c r="T55" s="3">
        <f>SQRT(('Inmarsat-march7'!$E$3-(6371+$J55/1000)*COS(RADIANS($C55))*COS(RADIANS($D55)))^2+('Inmarsat-march7'!$F$3-(6371+$J55/1000)*COS(RADIANS($C55))*SIN(RADIANS($D55)))^2+('Inmarsat-march7'!$G$3-(6371+$J55/1000)*SIN(RADIANS($C55)))^2)</f>
        <v>37422.045943286743</v>
      </c>
      <c r="U55" s="3">
        <f t="shared" si="5"/>
        <v>-10.518640133530425</v>
      </c>
    </row>
    <row r="56" spans="1:21" x14ac:dyDescent="0.25">
      <c r="A56" s="4">
        <v>41705.726388888892</v>
      </c>
      <c r="B56" s="7">
        <f t="shared" si="0"/>
        <v>0.93333333340706304</v>
      </c>
      <c r="C56" s="13">
        <f t="shared" si="15"/>
        <v>6.8579670948597711</v>
      </c>
      <c r="D56" s="13">
        <f t="shared" si="16"/>
        <v>102.94063762762481</v>
      </c>
      <c r="E56" s="3">
        <f>INDEX(Waypoints2!$A$3:$L$13,MATCH(Flight2!$M56,Waypoints2!$I$3:$I$13,1),7)</f>
        <v>263</v>
      </c>
      <c r="F56" s="3" t="str">
        <f>INDEX(Waypoints2!$A$3:$L$13,MATCH(Flight2!$M56,Waypoints2!$I$3:$I$13,1),8)</f>
        <v>W</v>
      </c>
      <c r="H56" s="3">
        <f t="shared" si="11"/>
        <v>860</v>
      </c>
      <c r="J56" s="10">
        <f t="shared" si="17"/>
        <v>13168.000002910383</v>
      </c>
      <c r="L56" s="10">
        <v>30</v>
      </c>
      <c r="M56" s="10">
        <f t="shared" si="3"/>
        <v>599.86666673747823</v>
      </c>
      <c r="S56" s="3">
        <f t="shared" si="4"/>
        <v>629.6892622060783</v>
      </c>
      <c r="T56" s="3">
        <f>SQRT(('Inmarsat-march7'!$E$3-(6371+$J56/1000)*COS(RADIANS($C56))*COS(RADIANS($D56)))^2+('Inmarsat-march7'!$F$3-(6371+$J56/1000)*COS(RADIANS($C56))*SIN(RADIANS($D56)))^2+('Inmarsat-march7'!$G$3-(6371+$J56/1000)*SIN(RADIANS($C56)))^2)</f>
        <v>37411.551122215766</v>
      </c>
      <c r="U56" s="3">
        <f t="shared" si="5"/>
        <v>-10.494821070977196</v>
      </c>
    </row>
    <row r="57" spans="1:21" x14ac:dyDescent="0.25">
      <c r="A57" s="4">
        <v>41705.727083333339</v>
      </c>
      <c r="B57" s="7">
        <f t="shared" si="0"/>
        <v>0.95000000012805685</v>
      </c>
      <c r="C57" s="13">
        <f t="shared" si="15"/>
        <v>6.8422406331332741</v>
      </c>
      <c r="D57" s="13">
        <f t="shared" si="16"/>
        <v>102.81177793980669</v>
      </c>
      <c r="E57" s="3">
        <f>INDEX(Waypoints2!$A$3:$L$13,MATCH(Flight2!$M57,Waypoints2!$I$3:$I$13,1),7)</f>
        <v>263</v>
      </c>
      <c r="F57" s="3" t="str">
        <f>INDEX(Waypoints2!$A$3:$L$13,MATCH(Flight2!$M57,Waypoints2!$I$3:$I$13,1),8)</f>
        <v>W</v>
      </c>
      <c r="H57" s="3">
        <f t="shared" si="11"/>
        <v>860</v>
      </c>
      <c r="J57" s="10">
        <f t="shared" si="17"/>
        <v>13501.333337330259</v>
      </c>
      <c r="L57" s="10">
        <v>20</v>
      </c>
      <c r="M57" s="10">
        <f t="shared" si="3"/>
        <v>614.20000011753291</v>
      </c>
      <c r="S57" s="3">
        <f t="shared" si="4"/>
        <v>621.14736908920156</v>
      </c>
      <c r="T57" s="3">
        <f>SQRT(('Inmarsat-march7'!$E$3-(6371+$J57/1000)*COS(RADIANS($C57))*COS(RADIANS($D57)))^2+('Inmarsat-march7'!$F$3-(6371+$J57/1000)*COS(RADIANS($C57))*SIN(RADIANS($D57)))^2+('Inmarsat-march7'!$G$3-(6371+$J57/1000)*SIN(RADIANS($C57)))^2)</f>
        <v>37401.198666030534</v>
      </c>
      <c r="U57" s="3">
        <f t="shared" si="5"/>
        <v>-10.352456185231858</v>
      </c>
    </row>
    <row r="58" spans="1:21" x14ac:dyDescent="0.25">
      <c r="A58" s="4">
        <v>41705.727777777778</v>
      </c>
      <c r="B58" s="7">
        <f t="shared" si="0"/>
        <v>0.96666666667442769</v>
      </c>
      <c r="C58" s="13">
        <f t="shared" si="15"/>
        <v>6.8265142113435449</v>
      </c>
      <c r="D58" s="13">
        <f t="shared" si="16"/>
        <v>102.68292249231409</v>
      </c>
      <c r="E58" s="3">
        <f>INDEX(Waypoints2!$A$3:$L$13,MATCH(Flight2!$M58,Waypoints2!$I$3:$I$13,1),7)</f>
        <v>263</v>
      </c>
      <c r="F58" s="3" t="str">
        <f>INDEX(Waypoints2!$A$3:$L$13,MATCH(Flight2!$M58,Waypoints2!$I$3:$I$13,1),8)</f>
        <v>W</v>
      </c>
      <c r="H58" s="3">
        <f t="shared" si="11"/>
        <v>860</v>
      </c>
      <c r="J58" s="10">
        <f t="shared" si="17"/>
        <v>13501.333337330259</v>
      </c>
      <c r="M58" s="10">
        <f t="shared" si="3"/>
        <v>628.53333334741183</v>
      </c>
      <c r="S58" s="3">
        <f t="shared" si="4"/>
        <v>605.42197109781114</v>
      </c>
      <c r="T58" s="3">
        <f>SQRT(('Inmarsat-march7'!$E$3-(6371+$J58/1000)*COS(RADIANS($C58))*COS(RADIANS($D58)))^2+('Inmarsat-march7'!$F$3-(6371+$J58/1000)*COS(RADIANS($C58))*SIN(RADIANS($D58)))^2+('Inmarsat-march7'!$G$3-(6371+$J58/1000)*SIN(RADIANS($C58)))^2)</f>
        <v>37391.1082999184</v>
      </c>
      <c r="U58" s="3">
        <f t="shared" si="5"/>
        <v>-10.090366112133779</v>
      </c>
    </row>
    <row r="59" spans="1:21" x14ac:dyDescent="0.25">
      <c r="A59" s="4">
        <v>41705.728472222225</v>
      </c>
      <c r="B59" s="7">
        <f t="shared" si="0"/>
        <v>0.9833333333954215</v>
      </c>
      <c r="C59" s="13">
        <f t="shared" si="15"/>
        <v>6.8107878291579675</v>
      </c>
      <c r="D59" s="13">
        <f t="shared" si="16"/>
        <v>102.55407127245026</v>
      </c>
      <c r="E59" s="3">
        <f>INDEX(Waypoints2!$A$3:$L$13,MATCH(Flight2!$M59,Waypoints2!$I$3:$I$13,1),7)</f>
        <v>263</v>
      </c>
      <c r="F59" s="3" t="str">
        <f>INDEX(Waypoints2!$A$3:$L$13,MATCH(Flight2!$M59,Waypoints2!$I$3:$I$13,1),8)</f>
        <v>W</v>
      </c>
      <c r="H59" s="3">
        <f t="shared" si="11"/>
        <v>860</v>
      </c>
      <c r="J59" s="10">
        <f t="shared" si="17"/>
        <v>13501.333337330259</v>
      </c>
      <c r="M59" s="10">
        <f t="shared" si="3"/>
        <v>642.86666672746651</v>
      </c>
      <c r="S59" s="3">
        <f t="shared" si="4"/>
        <v>603.87277443795028</v>
      </c>
      <c r="T59" s="3">
        <f>SQRT(('Inmarsat-march7'!$E$3-(6371+$J59/1000)*COS(RADIANS($C59))*COS(RADIANS($D59)))^2+('Inmarsat-march7'!$F$3-(6371+$J59/1000)*COS(RADIANS($C59))*SIN(RADIANS($D59)))^2+('Inmarsat-march7'!$G$3-(6371+$J59/1000)*SIN(RADIANS($C59)))^2)</f>
        <v>37381.043753644961</v>
      </c>
      <c r="U59" s="3">
        <f t="shared" si="5"/>
        <v>-10.064546273439191</v>
      </c>
    </row>
    <row r="60" spans="1:21" x14ac:dyDescent="0.25">
      <c r="A60" s="4">
        <v>41705.729166666672</v>
      </c>
      <c r="B60" s="7">
        <f t="shared" si="0"/>
        <v>1.0000000001164153</v>
      </c>
      <c r="C60" s="13">
        <f t="shared" si="15"/>
        <v>6.7950614867387849</v>
      </c>
      <c r="D60" s="13">
        <f t="shared" si="16"/>
        <v>102.42522427157027</v>
      </c>
      <c r="E60" s="3">
        <f>INDEX(Waypoints2!$A$3:$L$13,MATCH(Flight2!$M60,Waypoints2!$I$3:$I$13,1),7)</f>
        <v>263</v>
      </c>
      <c r="F60" s="3" t="str">
        <f>INDEX(Waypoints2!$A$3:$L$13,MATCH(Flight2!$M60,Waypoints2!$I$3:$I$13,1),8)</f>
        <v>W</v>
      </c>
      <c r="H60" s="3">
        <f t="shared" si="11"/>
        <v>860</v>
      </c>
      <c r="J60" s="10">
        <f t="shared" si="17"/>
        <v>13501.333337330259</v>
      </c>
      <c r="M60" s="10">
        <f t="shared" si="3"/>
        <v>657.20000010752119</v>
      </c>
      <c r="S60" s="3">
        <f t="shared" si="4"/>
        <v>602.31922403342458</v>
      </c>
      <c r="T60" s="3">
        <f>SQRT(('Inmarsat-march7'!$E$3-(6371+$J60/1000)*COS(RADIANS($C60))*COS(RADIANS($D60)))^2+('Inmarsat-march7'!$F$3-(6371+$J60/1000)*COS(RADIANS($C60))*SIN(RADIANS($D60)))^2+('Inmarsat-march7'!$G$3-(6371+$J60/1000)*SIN(RADIANS($C60)))^2)</f>
        <v>37371.005099878348</v>
      </c>
      <c r="U60" s="3">
        <f t="shared" si="5"/>
        <v>-10.038653766612697</v>
      </c>
    </row>
    <row r="61" spans="1:21" x14ac:dyDescent="0.25">
      <c r="A61" s="4">
        <v>41705.729861111111</v>
      </c>
      <c r="B61" s="7">
        <f t="shared" si="0"/>
        <v>1.0166666666627862</v>
      </c>
      <c r="C61" s="13">
        <f t="shared" si="15"/>
        <v>6.7793351842482448</v>
      </c>
      <c r="D61" s="13">
        <f t="shared" si="16"/>
        <v>102.29638148103076</v>
      </c>
      <c r="E61" s="3">
        <f>INDEX(Waypoints2!$A$3:$L$13,MATCH(Flight2!$M61,Waypoints2!$I$3:$I$13,1),7)</f>
        <v>263</v>
      </c>
      <c r="F61" s="3" t="str">
        <f>INDEX(Waypoints2!$A$3:$L$13,MATCH(Flight2!$M61,Waypoints2!$I$3:$I$13,1),8)</f>
        <v>W</v>
      </c>
      <c r="H61" s="3">
        <f t="shared" si="11"/>
        <v>860</v>
      </c>
      <c r="J61" s="10">
        <f t="shared" si="17"/>
        <v>13501.333337330259</v>
      </c>
      <c r="M61" s="10">
        <f t="shared" si="3"/>
        <v>671.53333333740011</v>
      </c>
      <c r="S61" s="3">
        <f t="shared" si="4"/>
        <v>600.76132755766764</v>
      </c>
      <c r="T61" s="3">
        <f>SQRT(('Inmarsat-march7'!$E$3-(6371+$J61/1000)*COS(RADIANS($C61))*COS(RADIANS($D61)))^2+('Inmarsat-march7'!$F$3-(6371+$J61/1000)*COS(RADIANS($C61))*SIN(RADIANS($D61)))^2+('Inmarsat-march7'!$G$3-(6371+$J61/1000)*SIN(RADIANS($C61)))^2)</f>
        <v>37360.992411157989</v>
      </c>
      <c r="U61" s="3">
        <f t="shared" si="5"/>
        <v>-10.01268872035871</v>
      </c>
    </row>
    <row r="62" spans="1:21" x14ac:dyDescent="0.25">
      <c r="A62" s="4">
        <v>41705.730555555558</v>
      </c>
      <c r="B62" s="7">
        <f t="shared" si="0"/>
        <v>1.03333333338378</v>
      </c>
      <c r="C62" s="13">
        <f t="shared" si="15"/>
        <v>6.7636089213537547</v>
      </c>
      <c r="D62" s="13">
        <f t="shared" si="16"/>
        <v>102.16754288814032</v>
      </c>
      <c r="E62" s="3">
        <f>INDEX(Waypoints2!$A$3:$L$13,MATCH(Flight2!$M62,Waypoints2!$I$3:$I$13,1),7)</f>
        <v>263</v>
      </c>
      <c r="F62" s="3" t="str">
        <f>INDEX(Waypoints2!$A$3:$L$13,MATCH(Flight2!$M62,Waypoints2!$I$3:$I$13,1),8)</f>
        <v>W</v>
      </c>
      <c r="H62" s="3">
        <f t="shared" si="11"/>
        <v>860</v>
      </c>
      <c r="J62" s="10">
        <f t="shared" si="17"/>
        <v>13501.333337330259</v>
      </c>
      <c r="M62" s="10">
        <f t="shared" si="3"/>
        <v>685.86666671745479</v>
      </c>
      <c r="S62" s="3">
        <f t="shared" si="4"/>
        <v>599.19909271337974</v>
      </c>
      <c r="T62" s="3">
        <f>SQRT(('Inmarsat-march7'!$E$3-(6371+$J62/1000)*COS(RADIANS($C62))*COS(RADIANS($D62)))^2+('Inmarsat-march7'!$F$3-(6371+$J62/1000)*COS(RADIANS($C62))*SIN(RADIANS($D62)))^2+('Inmarsat-march7'!$G$3-(6371+$J62/1000)*SIN(RADIANS($C62)))^2)</f>
        <v>37351.005759580214</v>
      </c>
      <c r="U62" s="3">
        <f t="shared" si="5"/>
        <v>-9.9866515777757741</v>
      </c>
    </row>
    <row r="63" spans="1:21" x14ac:dyDescent="0.25">
      <c r="A63" s="4">
        <v>41705.731250000004</v>
      </c>
      <c r="B63" s="7">
        <f t="shared" si="0"/>
        <v>1.0500000001047738</v>
      </c>
      <c r="C63" s="13">
        <f t="shared" si="15"/>
        <v>6.7478826982175732</v>
      </c>
      <c r="D63" s="13">
        <f t="shared" si="16"/>
        <v>102.03870848425898</v>
      </c>
      <c r="E63" s="3">
        <f>INDEX(Waypoints2!$A$3:$L$13,MATCH(Flight2!$M63,Waypoints2!$I$3:$I$13,1),7)</f>
        <v>263</v>
      </c>
      <c r="F63" s="3" t="str">
        <f>INDEX(Waypoints2!$A$3:$L$13,MATCH(Flight2!$M63,Waypoints2!$I$3:$I$13,1),8)</f>
        <v>W</v>
      </c>
      <c r="H63" s="3">
        <f t="shared" si="11"/>
        <v>860</v>
      </c>
      <c r="J63" s="10">
        <f t="shared" si="17"/>
        <v>13501.333337330259</v>
      </c>
      <c r="M63" s="10">
        <f t="shared" si="3"/>
        <v>700.20000009750947</v>
      </c>
      <c r="S63" s="3">
        <f t="shared" si="4"/>
        <v>597.63252725679649</v>
      </c>
      <c r="T63" s="3">
        <f>SQRT(('Inmarsat-march7'!$E$3-(6371+$J63/1000)*COS(RADIANS($C63))*COS(RADIANS($D63)))^2+('Inmarsat-march7'!$F$3-(6371+$J63/1000)*COS(RADIANS($C63))*SIN(RADIANS($D63)))^2+('Inmarsat-march7'!$G$3-(6371+$J63/1000)*SIN(RADIANS($C63)))^2)</f>
        <v>37341.045217426799</v>
      </c>
      <c r="U63" s="3">
        <f t="shared" si="5"/>
        <v>-9.9605421534142806</v>
      </c>
    </row>
    <row r="64" spans="1:21" x14ac:dyDescent="0.25">
      <c r="A64" s="4">
        <v>41705.731944444444</v>
      </c>
      <c r="B64" s="7">
        <f t="shared" si="0"/>
        <v>1.0666666666511446</v>
      </c>
      <c r="C64" s="13">
        <f t="shared" si="15"/>
        <v>6.7321565150019653</v>
      </c>
      <c r="D64" s="13">
        <f t="shared" si="16"/>
        <v>101.90987826074826</v>
      </c>
      <c r="E64" s="3">
        <f>INDEX(Waypoints2!$A$3:$L$13,MATCH(Flight2!$M64,Waypoints2!$I$3:$I$13,1),7)</f>
        <v>263</v>
      </c>
      <c r="F64" s="3" t="str">
        <f>INDEX(Waypoints2!$A$3:$L$13,MATCH(Flight2!$M64,Waypoints2!$I$3:$I$13,1),8)</f>
        <v>W</v>
      </c>
      <c r="H64" s="3">
        <f t="shared" si="11"/>
        <v>860</v>
      </c>
      <c r="J64" s="10">
        <f t="shared" si="17"/>
        <v>13501.333337330259</v>
      </c>
      <c r="M64" s="10">
        <f t="shared" si="3"/>
        <v>714.53333332738839</v>
      </c>
      <c r="S64" s="3">
        <f t="shared" si="4"/>
        <v>596.06163902377841</v>
      </c>
      <c r="T64" s="3">
        <f>SQRT(('Inmarsat-march7'!$E$3-(6371+$J64/1000)*COS(RADIANS($C64))*COS(RADIANS($D64)))^2+('Inmarsat-march7'!$F$3-(6371+$J64/1000)*COS(RADIANS($C64))*SIN(RADIANS($D64)))^2+('Inmarsat-march7'!$G$3-(6371+$J64/1000)*SIN(RADIANS($C64)))^2)</f>
        <v>37331.110856848107</v>
      </c>
      <c r="U64" s="3">
        <f t="shared" si="5"/>
        <v>-9.9343605786925764</v>
      </c>
    </row>
    <row r="65" spans="1:21" x14ac:dyDescent="0.25">
      <c r="A65" s="4">
        <v>41705.732638888891</v>
      </c>
      <c r="B65" s="7">
        <f t="shared" si="0"/>
        <v>1.0833333333721384</v>
      </c>
      <c r="C65" s="13">
        <f t="shared" si="15"/>
        <v>6.7164303713743614</v>
      </c>
      <c r="D65" s="13">
        <f t="shared" si="16"/>
        <v>101.78105220492208</v>
      </c>
      <c r="E65" s="3">
        <f>INDEX(Waypoints2!$A$3:$L$13,MATCH(Flight2!$M65,Waypoints2!$I$3:$I$13,1),7)</f>
        <v>263</v>
      </c>
      <c r="F65" s="3" t="str">
        <f>INDEX(Waypoints2!$A$3:$L$13,MATCH(Flight2!$M65,Waypoints2!$I$3:$I$13,1),8)</f>
        <v>W</v>
      </c>
      <c r="H65" s="3">
        <f t="shared" si="11"/>
        <v>860</v>
      </c>
      <c r="J65" s="10">
        <f t="shared" si="17"/>
        <v>13168.000002910383</v>
      </c>
      <c r="L65" s="10">
        <v>-20</v>
      </c>
      <c r="M65" s="10">
        <f t="shared" si="3"/>
        <v>728.86666670744307</v>
      </c>
      <c r="N65" s="3" t="s">
        <v>95</v>
      </c>
      <c r="S65" s="3">
        <f t="shared" si="4"/>
        <v>579.98901179907932</v>
      </c>
      <c r="T65" s="3">
        <f>SQRT(('Inmarsat-march7'!$E$3-(6371+$J65/1000)*COS(RADIANS($C65))*COS(RADIANS($D65)))^2+('Inmarsat-march7'!$F$3-(6371+$J65/1000)*COS(RADIANS($C65))*SIN(RADIANS($D65)))^2+('Inmarsat-march7'!$G$3-(6371+$J65/1000)*SIN(RADIANS($C65)))^2)</f>
        <v>37321.444373286613</v>
      </c>
      <c r="U65" s="3">
        <f t="shared" si="5"/>
        <v>-9.6664835614938056</v>
      </c>
    </row>
    <row r="66" spans="1:21" x14ac:dyDescent="0.25">
      <c r="A66" s="4">
        <v>41705.733333333337</v>
      </c>
      <c r="B66" s="7">
        <f t="shared" si="0"/>
        <v>1.1000000000931323</v>
      </c>
      <c r="C66" s="13">
        <f t="shared" si="15"/>
        <v>6.7007042674970352</v>
      </c>
      <c r="D66" s="13">
        <f t="shared" si="16"/>
        <v>101.65223030814535</v>
      </c>
      <c r="E66" s="3">
        <f>INDEX(Waypoints2!$A$3:$L$13,MATCH(Flight2!$M66,Waypoints2!$I$3:$I$13,1),7)</f>
        <v>263</v>
      </c>
      <c r="F66" s="3" t="str">
        <f>INDEX(Waypoints2!$A$3:$L$13,MATCH(Flight2!$M66,Waypoints2!$I$3:$I$13,1),8)</f>
        <v>W</v>
      </c>
      <c r="H66" s="3">
        <f t="shared" si="11"/>
        <v>860</v>
      </c>
      <c r="J66" s="10">
        <f t="shared" si="17"/>
        <v>12668.000001280569</v>
      </c>
      <c r="L66" s="10">
        <v>-30</v>
      </c>
      <c r="M66" s="10">
        <f t="shared" si="3"/>
        <v>743.20000008749776</v>
      </c>
      <c r="S66" s="3">
        <f t="shared" si="4"/>
        <v>571.07363397793245</v>
      </c>
      <c r="T66" s="3">
        <f>SQRT(('Inmarsat-march7'!$E$3-(6371+$J66/1000)*COS(RADIANS($C66))*COS(RADIANS($D66)))^2+('Inmarsat-march7'!$F$3-(6371+$J66/1000)*COS(RADIANS($C66))*SIN(RADIANS($D66)))^2+('Inmarsat-march7'!$G$3-(6371+$J66/1000)*SIN(RADIANS($C66)))^2)</f>
        <v>37311.926479355956</v>
      </c>
      <c r="U66" s="3">
        <f t="shared" si="5"/>
        <v>-9.5178939306570101</v>
      </c>
    </row>
    <row r="67" spans="1:21" x14ac:dyDescent="0.25">
      <c r="A67" s="4">
        <v>41705.734027777777</v>
      </c>
      <c r="B67" s="7">
        <f t="shared" si="0"/>
        <v>1.1166666666395031</v>
      </c>
      <c r="C67" s="13">
        <f t="shared" si="15"/>
        <v>6.6849782035322693</v>
      </c>
      <c r="D67" s="13">
        <f t="shared" si="16"/>
        <v>101.52341256178451</v>
      </c>
      <c r="E67" s="3">
        <f>INDEX(Waypoints2!$A$3:$L$13,MATCH(Flight2!$M67,Waypoints2!$I$3:$I$13,1),7)</f>
        <v>263</v>
      </c>
      <c r="F67" s="3" t="str">
        <f>INDEX(Waypoints2!$A$3:$L$13,MATCH(Flight2!$M67,Waypoints2!$I$3:$I$13,1),8)</f>
        <v>W</v>
      </c>
      <c r="H67" s="3">
        <f t="shared" si="11"/>
        <v>860</v>
      </c>
      <c r="J67" s="10">
        <f t="shared" si="17"/>
        <v>12168.000004889444</v>
      </c>
      <c r="L67" s="10">
        <v>-30</v>
      </c>
      <c r="M67" s="10">
        <f t="shared" si="3"/>
        <v>757.53333331737667</v>
      </c>
      <c r="S67" s="3">
        <f t="shared" si="4"/>
        <v>569.38557170251795</v>
      </c>
      <c r="T67" s="3">
        <f>SQRT(('Inmarsat-march7'!$E$3-(6371+$J67/1000)*COS(RADIANS($C67))*COS(RADIANS($D67)))^2+('Inmarsat-march7'!$F$3-(6371+$J67/1000)*COS(RADIANS($C67))*SIN(RADIANS($D67)))^2+('Inmarsat-march7'!$G$3-(6371+$J67/1000)*SIN(RADIANS($C67)))^2)</f>
        <v>37302.436719896075</v>
      </c>
      <c r="U67" s="3">
        <f t="shared" si="5"/>
        <v>-9.4897594598805881</v>
      </c>
    </row>
    <row r="68" spans="1:21" x14ac:dyDescent="0.25">
      <c r="A68" s="4">
        <v>41705.734722222223</v>
      </c>
      <c r="B68" s="7">
        <f t="shared" si="0"/>
        <v>1.1333333333604969</v>
      </c>
      <c r="C68" s="13">
        <f t="shared" si="15"/>
        <v>6.6692521791475174</v>
      </c>
      <c r="D68" s="13">
        <f t="shared" si="16"/>
        <v>101.39459895315872</v>
      </c>
      <c r="E68" s="3">
        <f>INDEX(Waypoints2!$A$3:$L$13,MATCH(Flight2!$M68,Waypoints2!$I$3:$I$13,1),7)</f>
        <v>263</v>
      </c>
      <c r="F68" s="3" t="str">
        <f>INDEX(Waypoints2!$A$3:$L$13,MATCH(Flight2!$M68,Waypoints2!$I$3:$I$13,1),8)</f>
        <v>W</v>
      </c>
      <c r="H68" s="3">
        <f t="shared" si="11"/>
        <v>860</v>
      </c>
      <c r="J68" s="10">
        <f t="shared" si="17"/>
        <v>11668.000003259629</v>
      </c>
      <c r="L68" s="10">
        <v>-30</v>
      </c>
      <c r="M68" s="10">
        <f t="shared" si="3"/>
        <v>771.86666669743136</v>
      </c>
      <c r="S68" s="3">
        <f t="shared" si="4"/>
        <v>567.69359558670305</v>
      </c>
      <c r="T68" s="3">
        <f>SQRT(('Inmarsat-march7'!$E$3-(6371+$J68/1000)*COS(RADIANS($C68))*COS(RADIANS($D68)))^2+('Inmarsat-march7'!$F$3-(6371+$J68/1000)*COS(RADIANS($C68))*SIN(RADIANS($D68)))^2+('Inmarsat-march7'!$G$3-(6371+$J68/1000)*SIN(RADIANS($C68)))^2)</f>
        <v>37292.975159938789</v>
      </c>
      <c r="U68" s="3">
        <f t="shared" si="5"/>
        <v>-9.4615599572862266</v>
      </c>
    </row>
    <row r="69" spans="1:21" x14ac:dyDescent="0.25">
      <c r="A69" s="4">
        <v>41705.73541666667</v>
      </c>
      <c r="B69" s="7">
        <f t="shared" ref="B69:B132" si="18">(A69-A68)*24+B68</f>
        <v>1.1500000000814907</v>
      </c>
      <c r="C69" s="13">
        <f t="shared" si="15"/>
        <v>6.653526194505071</v>
      </c>
      <c r="D69" s="13">
        <f t="shared" si="16"/>
        <v>101.26578947363777</v>
      </c>
      <c r="E69" s="3">
        <f>INDEX(Waypoints2!$A$3:$L$13,MATCH(Flight2!$M69,Waypoints2!$I$3:$I$13,1),7)</f>
        <v>263</v>
      </c>
      <c r="F69" s="3" t="str">
        <f>INDEX(Waypoints2!$A$3:$L$13,MATCH(Flight2!$M69,Waypoints2!$I$3:$I$13,1),8)</f>
        <v>W</v>
      </c>
      <c r="H69" s="3">
        <f t="shared" si="11"/>
        <v>860</v>
      </c>
      <c r="J69" s="10">
        <f t="shared" si="17"/>
        <v>11168.000001629815</v>
      </c>
      <c r="L69" s="10">
        <v>-30</v>
      </c>
      <c r="M69" s="10">
        <f t="shared" si="3"/>
        <v>786.20000007748604</v>
      </c>
      <c r="S69" s="3">
        <f t="shared" si="4"/>
        <v>565.99771567076834</v>
      </c>
      <c r="T69" s="3">
        <f>SQRT(('Inmarsat-march7'!$E$3-(6371+$J69/1000)*COS(RADIANS($C69))*COS(RADIANS($D69)))^2+('Inmarsat-march7'!$F$3-(6371+$J69/1000)*COS(RADIANS($C69))*SIN(RADIANS($D69)))^2+('Inmarsat-march7'!$G$3-(6371+$J69/1000)*SIN(RADIANS($C69)))^2)</f>
        <v>37283.541864646861</v>
      </c>
      <c r="U69" s="3">
        <f t="shared" si="5"/>
        <v>-9.4332952919285162</v>
      </c>
    </row>
    <row r="70" spans="1:21" x14ac:dyDescent="0.25">
      <c r="A70" s="4">
        <v>41705.736111111117</v>
      </c>
      <c r="B70" s="7">
        <f t="shared" si="18"/>
        <v>1.1666666668024845</v>
      </c>
      <c r="C70" s="13">
        <f t="shared" si="15"/>
        <v>6.6378002496022859</v>
      </c>
      <c r="D70" s="13">
        <f t="shared" si="16"/>
        <v>101.13698411324344</v>
      </c>
      <c r="E70" s="3">
        <f>INDEX(Waypoints2!$A$3:$L$13,MATCH(Flight2!$M70,Waypoints2!$I$3:$I$13,1),7)</f>
        <v>263</v>
      </c>
      <c r="F70" s="3" t="str">
        <f>INDEX(Waypoints2!$A$3:$L$13,MATCH(Flight2!$M70,Waypoints2!$I$3:$I$13,1),8)</f>
        <v>W</v>
      </c>
      <c r="H70" s="3">
        <f t="shared" si="11"/>
        <v>860</v>
      </c>
      <c r="J70" s="10">
        <f t="shared" si="17"/>
        <v>10668</v>
      </c>
      <c r="L70" s="10">
        <v>-30</v>
      </c>
      <c r="M70" s="10">
        <f t="shared" ref="M70:M133" si="19">(A70-A69)*24*H70+M69</f>
        <v>800.53333345754072</v>
      </c>
      <c r="S70" s="3">
        <f t="shared" ref="S70:S133" si="20">IF(A70=A69,S69,(T70-T69)/((A69-A70)*24))</f>
        <v>564.29794206090821</v>
      </c>
      <c r="T70" s="3">
        <f>SQRT(('Inmarsat-march7'!$E$3-(6371+$J70/1000)*COS(RADIANS($C70))*COS(RADIANS($D70)))^2+('Inmarsat-march7'!$F$3-(6371+$J70/1000)*COS(RADIANS($C70))*SIN(RADIANS($D70)))^2+('Inmarsat-march7'!$G$3-(6371+$J70/1000)*SIN(RADIANS($C70)))^2)</f>
        <v>37274.136898915189</v>
      </c>
      <c r="U70" s="3">
        <f t="shared" ref="U70:U133" si="21">T70-T69</f>
        <v>-9.4049657316718367</v>
      </c>
    </row>
    <row r="71" spans="1:21" x14ac:dyDescent="0.25">
      <c r="A71" s="4">
        <v>41705.736805555556</v>
      </c>
      <c r="B71" s="7">
        <f t="shared" si="18"/>
        <v>1.1833333333488554</v>
      </c>
      <c r="C71" s="13">
        <f t="shared" si="15"/>
        <v>6.6220743446014643</v>
      </c>
      <c r="D71" s="13">
        <f t="shared" si="16"/>
        <v>101.00818286334865</v>
      </c>
      <c r="E71" s="3">
        <f>INDEX(Waypoints2!$A$3:$L$13,MATCH(Flight2!$M71,Waypoints2!$I$3:$I$13,1),7)</f>
        <v>263</v>
      </c>
      <c r="F71" s="3" t="str">
        <f>INDEX(Waypoints2!$A$3:$L$13,MATCH(Flight2!$M71,Waypoints2!$I$3:$I$13,1),8)</f>
        <v>W</v>
      </c>
      <c r="H71" s="3">
        <f t="shared" si="11"/>
        <v>860</v>
      </c>
      <c r="J71" s="10">
        <f t="shared" si="17"/>
        <v>10168.000003608875</v>
      </c>
      <c r="L71" s="10">
        <v>-30</v>
      </c>
      <c r="M71" s="10">
        <f t="shared" si="19"/>
        <v>814.86666668741964</v>
      </c>
      <c r="S71" s="3">
        <f t="shared" si="20"/>
        <v>562.59428492073152</v>
      </c>
      <c r="T71" s="3">
        <f>SQRT(('Inmarsat-march7'!$E$3-(6371+$J71/1000)*COS(RADIANS($C71))*COS(RADIANS($D71)))^2+('Inmarsat-march7'!$F$3-(6371+$J71/1000)*COS(RADIANS($C71))*SIN(RADIANS($D71)))^2+('Inmarsat-march7'!$G$3-(6371+$J71/1000)*SIN(RADIANS($C71)))^2)</f>
        <v>37264.760327567521</v>
      </c>
      <c r="U71" s="3">
        <f t="shared" si="21"/>
        <v>-9.3765713476677774</v>
      </c>
    </row>
    <row r="72" spans="1:21" x14ac:dyDescent="0.25">
      <c r="A72" s="4">
        <v>41705.737500000003</v>
      </c>
      <c r="B72" s="7">
        <f t="shared" si="18"/>
        <v>1.2000000000698492</v>
      </c>
      <c r="C72" s="13">
        <f t="shared" si="15"/>
        <v>6.6063484791700908</v>
      </c>
      <c r="D72" s="13">
        <f t="shared" si="16"/>
        <v>100.87938571127948</v>
      </c>
      <c r="E72" s="3">
        <f>INDEX(Waypoints2!$A$3:$L$13,MATCH(Flight2!$M72,Waypoints2!$I$3:$I$13,1),7)</f>
        <v>263</v>
      </c>
      <c r="F72" s="3" t="str">
        <f>INDEX(Waypoints2!$A$3:$L$13,MATCH(Flight2!$M72,Waypoints2!$I$3:$I$13,1),8)</f>
        <v>W</v>
      </c>
      <c r="H72" s="3">
        <f t="shared" si="11"/>
        <v>860</v>
      </c>
      <c r="J72" s="10">
        <f t="shared" si="17"/>
        <v>9668.0000019790605</v>
      </c>
      <c r="L72" s="10">
        <v>-30</v>
      </c>
      <c r="M72" s="10">
        <f t="shared" si="19"/>
        <v>829.20000006747432</v>
      </c>
      <c r="S72" s="3">
        <f t="shared" si="20"/>
        <v>560.88675444263743</v>
      </c>
      <c r="T72" s="3">
        <f>SQRT(('Inmarsat-march7'!$E$3-(6371+$J72/1000)*COS(RADIANS($C72))*COS(RADIANS($D72)))^2+('Inmarsat-march7'!$F$3-(6371+$J72/1000)*COS(RADIANS($C72))*SIN(RADIANS($D72)))^2+('Inmarsat-march7'!$G$3-(6371+$J72/1000)*SIN(RADIANS($C72)))^2)</f>
        <v>37255.412214963006</v>
      </c>
      <c r="U72" s="3">
        <f t="shared" si="21"/>
        <v>-9.348112604515336</v>
      </c>
    </row>
    <row r="73" spans="1:21" x14ac:dyDescent="0.25">
      <c r="A73" s="4">
        <v>41705.73819444445</v>
      </c>
      <c r="B73" s="7">
        <f t="shared" si="18"/>
        <v>1.216666666790843</v>
      </c>
      <c r="C73" s="13">
        <f t="shared" si="15"/>
        <v>6.590622653470481</v>
      </c>
      <c r="D73" s="13">
        <f t="shared" si="16"/>
        <v>100.75059264841219</v>
      </c>
      <c r="E73" s="3">
        <f>INDEX(Waypoints2!$A$3:$L$13,MATCH(Flight2!$M73,Waypoints2!$I$3:$I$13,1),7)</f>
        <v>263</v>
      </c>
      <c r="F73" s="3" t="str">
        <f>INDEX(Waypoints2!$A$3:$L$13,MATCH(Flight2!$M73,Waypoints2!$I$3:$I$13,1),8)</f>
        <v>W</v>
      </c>
      <c r="H73" s="3">
        <f t="shared" si="11"/>
        <v>860</v>
      </c>
      <c r="J73" s="10">
        <f t="shared" si="17"/>
        <v>9168.000000349246</v>
      </c>
      <c r="L73" s="10">
        <v>-30</v>
      </c>
      <c r="M73" s="10">
        <f t="shared" si="19"/>
        <v>843.533333447529</v>
      </c>
      <c r="S73" s="3">
        <f t="shared" si="20"/>
        <v>559.17536087428334</v>
      </c>
      <c r="T73" s="3">
        <f>SQRT(('Inmarsat-march7'!$E$3-(6371+$J73/1000)*COS(RADIANS($C73))*COS(RADIANS($D73)))^2+('Inmarsat-march7'!$F$3-(6371+$J73/1000)*COS(RADIANS($C73))*SIN(RADIANS($D73)))^2+('Inmarsat-march7'!$G$3-(6371+$J73/1000)*SIN(RADIANS($C73)))^2)</f>
        <v>37246.092625584723</v>
      </c>
      <c r="U73" s="3">
        <f t="shared" si="21"/>
        <v>-9.3195893782831263</v>
      </c>
    </row>
    <row r="74" spans="1:21" x14ac:dyDescent="0.25">
      <c r="A74" s="4">
        <v>41705.738888888889</v>
      </c>
      <c r="B74" s="7">
        <f t="shared" si="18"/>
        <v>1.2333333333372138</v>
      </c>
      <c r="C74" s="13">
        <f t="shared" si="15"/>
        <v>6.5748968676649522</v>
      </c>
      <c r="D74" s="13">
        <f t="shared" si="16"/>
        <v>100.62180366612448</v>
      </c>
      <c r="E74" s="3">
        <f>INDEX(Waypoints2!$A$3:$L$13,MATCH(Flight2!$M74,Waypoints2!$I$3:$I$13,1),7)</f>
        <v>263</v>
      </c>
      <c r="F74" s="3" t="str">
        <f>INDEX(Waypoints2!$A$3:$L$13,MATCH(Flight2!$M74,Waypoints2!$I$3:$I$13,1),8)</f>
        <v>W</v>
      </c>
      <c r="H74" s="3">
        <f t="shared" si="11"/>
        <v>860</v>
      </c>
      <c r="J74" s="10">
        <f t="shared" si="17"/>
        <v>8668.0000039581209</v>
      </c>
      <c r="L74" s="10">
        <v>-30</v>
      </c>
      <c r="M74" s="10">
        <f t="shared" si="19"/>
        <v>857.86666667740792</v>
      </c>
      <c r="S74" s="3">
        <f t="shared" si="20"/>
        <v>557.46011454059362</v>
      </c>
      <c r="T74" s="3">
        <f>SQRT(('Inmarsat-march7'!$E$3-(6371+$J74/1000)*COS(RADIANS($C74))*COS(RADIANS($D74)))^2+('Inmarsat-march7'!$F$3-(6371+$J74/1000)*COS(RADIANS($C74))*SIN(RADIANS($D74)))^2+('Inmarsat-march7'!$G$3-(6371+$J74/1000)*SIN(RADIANS($C74)))^2)</f>
        <v>37236.801623742773</v>
      </c>
      <c r="U74" s="3">
        <f t="shared" si="21"/>
        <v>-9.2910018419497646</v>
      </c>
    </row>
    <row r="75" spans="1:21" x14ac:dyDescent="0.25">
      <c r="A75" s="4">
        <v>41705.739583333336</v>
      </c>
      <c r="B75" s="7">
        <f t="shared" si="18"/>
        <v>1.2500000000582077</v>
      </c>
      <c r="C75" s="13">
        <f t="shared" si="15"/>
        <v>6.5591711214210129</v>
      </c>
      <c r="D75" s="13">
        <f t="shared" si="16"/>
        <v>100.49301875174761</v>
      </c>
      <c r="E75" s="3">
        <f>INDEX(Waypoints2!$A$3:$L$13,MATCH(Flight2!$M75,Waypoints2!$I$3:$I$13,1),7)</f>
        <v>263</v>
      </c>
      <c r="F75" s="3" t="str">
        <f>INDEX(Waypoints2!$A$3:$L$13,MATCH(Flight2!$M75,Waypoints2!$I$3:$I$13,1),8)</f>
        <v>W</v>
      </c>
      <c r="H75" s="3">
        <f t="shared" si="11"/>
        <v>860</v>
      </c>
      <c r="J75" s="10">
        <f t="shared" si="17"/>
        <v>8168.0000023283064</v>
      </c>
      <c r="L75" s="10">
        <v>-30</v>
      </c>
      <c r="M75" s="10">
        <f t="shared" si="19"/>
        <v>872.2000000574626</v>
      </c>
      <c r="S75" s="3">
        <f t="shared" si="20"/>
        <v>555.74102579403564</v>
      </c>
      <c r="T75" s="3">
        <f>SQRT(('Inmarsat-march7'!$E$3-(6371+$J75/1000)*COS(RADIANS($C75))*COS(RADIANS($D75)))^2+('Inmarsat-march7'!$F$3-(6371+$J75/1000)*COS(RADIANS($C75))*SIN(RADIANS($D75)))^2+('Inmarsat-march7'!$G$3-(6371+$J75/1000)*SIN(RADIANS($C75)))^2)</f>
        <v>37227.53927328268</v>
      </c>
      <c r="U75" s="3">
        <f t="shared" si="21"/>
        <v>-9.2623504600924207</v>
      </c>
    </row>
    <row r="76" spans="1:21" x14ac:dyDescent="0.25">
      <c r="A76" s="4">
        <v>41705.740277777782</v>
      </c>
      <c r="B76" s="7">
        <f t="shared" si="18"/>
        <v>1.2666666667792015</v>
      </c>
      <c r="C76" s="13">
        <f t="shared" si="15"/>
        <v>6.5434454149009964</v>
      </c>
      <c r="D76" s="13">
        <f t="shared" si="16"/>
        <v>100.36423789666266</v>
      </c>
      <c r="E76" s="3">
        <f>INDEX(Waypoints2!$A$3:$L$13,MATCH(Flight2!$M76,Waypoints2!$I$3:$I$13,1),7)</f>
        <v>263</v>
      </c>
      <c r="F76" s="3" t="str">
        <f>INDEX(Waypoints2!$A$3:$L$13,MATCH(Flight2!$M76,Waypoints2!$I$3:$I$13,1),8)</f>
        <v>W</v>
      </c>
      <c r="H76" s="3">
        <f t="shared" si="11"/>
        <v>860</v>
      </c>
      <c r="J76" s="10">
        <f t="shared" si="17"/>
        <v>7834.6666679084301</v>
      </c>
      <c r="L76" s="10">
        <v>-20</v>
      </c>
      <c r="M76" s="10">
        <f t="shared" si="19"/>
        <v>886.53333343751729</v>
      </c>
      <c r="S76" s="3">
        <f t="shared" si="20"/>
        <v>561.45657902807181</v>
      </c>
      <c r="T76" s="3">
        <f>SQRT(('Inmarsat-march7'!$E$3-(6371+$J76/1000)*COS(RADIANS($C76))*COS(RADIANS($D76)))^2+('Inmarsat-march7'!$F$3-(6371+$J76/1000)*COS(RADIANS($C76))*SIN(RADIANS($D76)))^2+('Inmarsat-march7'!$G$3-(6371+$J76/1000)*SIN(RADIANS($C76)))^2)</f>
        <v>37218.18166360171</v>
      </c>
      <c r="U76" s="3">
        <f t="shared" si="21"/>
        <v>-9.3576096809701994</v>
      </c>
    </row>
    <row r="77" spans="1:21" x14ac:dyDescent="0.25">
      <c r="A77" s="4">
        <v>41705.740972222222</v>
      </c>
      <c r="B77" s="7">
        <f t="shared" si="18"/>
        <v>1.2833333333255723</v>
      </c>
      <c r="C77" s="13">
        <f t="shared" si="15"/>
        <v>6.5277197482672342</v>
      </c>
      <c r="D77" s="13">
        <f t="shared" si="16"/>
        <v>100.23546109225205</v>
      </c>
      <c r="E77" s="3">
        <f>INDEX(Waypoints2!$A$3:$L$13,MATCH(Flight2!$M77,Waypoints2!$I$3:$I$13,1),7)</f>
        <v>263</v>
      </c>
      <c r="F77" s="3" t="str">
        <f>INDEX(Waypoints2!$A$3:$L$13,MATCH(Flight2!$M77,Waypoints2!$I$3:$I$13,1),8)</f>
        <v>W</v>
      </c>
      <c r="H77" s="3">
        <f t="shared" si="11"/>
        <v>860</v>
      </c>
      <c r="J77" s="10">
        <f t="shared" si="17"/>
        <v>7834.6666679084301</v>
      </c>
      <c r="M77" s="10">
        <f t="shared" si="19"/>
        <v>900.8666666673962</v>
      </c>
      <c r="S77" s="3">
        <f t="shared" si="20"/>
        <v>574.67463115330054</v>
      </c>
      <c r="T77" s="3">
        <f>SQRT(('Inmarsat-march7'!$E$3-(6371+$J77/1000)*COS(RADIANS($C77))*COS(RADIANS($D77)))^2+('Inmarsat-march7'!$F$3-(6371+$J77/1000)*COS(RADIANS($C77))*SIN(RADIANS($D77)))^2+('Inmarsat-march7'!$G$3-(6371+$J77/1000)*SIN(RADIANS($C77)))^2)</f>
        <v>37208.603753151619</v>
      </c>
      <c r="U77" s="3">
        <f t="shared" si="21"/>
        <v>-9.5779104500907124</v>
      </c>
    </row>
    <row r="78" spans="1:21" x14ac:dyDescent="0.25">
      <c r="A78" s="4">
        <v>41705.741666666669</v>
      </c>
      <c r="B78" s="7">
        <f t="shared" si="18"/>
        <v>1.3000000000465661</v>
      </c>
      <c r="C78" s="13">
        <f t="shared" si="15"/>
        <v>6.5119941211872616</v>
      </c>
      <c r="D78" s="13">
        <f t="shared" si="16"/>
        <v>100.10668832585226</v>
      </c>
      <c r="E78" s="3">
        <f>INDEX(Waypoints2!$A$3:$L$13,MATCH(Flight2!$M78,Waypoints2!$I$3:$I$13,1),7)</f>
        <v>263</v>
      </c>
      <c r="F78" s="3" t="str">
        <f>INDEX(Waypoints2!$A$3:$L$13,MATCH(Flight2!$M78,Waypoints2!$I$3:$I$13,1),8)</f>
        <v>W</v>
      </c>
      <c r="H78" s="3">
        <f t="shared" si="11"/>
        <v>860</v>
      </c>
      <c r="J78" s="10">
        <f t="shared" si="17"/>
        <v>7834.6666679084301</v>
      </c>
      <c r="M78" s="10">
        <f t="shared" si="19"/>
        <v>915.20000004745089</v>
      </c>
      <c r="S78" s="3">
        <f t="shared" si="20"/>
        <v>573.04554305196211</v>
      </c>
      <c r="T78" s="3">
        <f>SQRT(('Inmarsat-march7'!$E$3-(6371+$J78/1000)*COS(RADIANS($C78))*COS(RADIANS($D78)))^2+('Inmarsat-march7'!$F$3-(6371+$J78/1000)*COS(RADIANS($C78))*SIN(RADIANS($D78)))^2+('Inmarsat-march7'!$G$3-(6371+$J78/1000)*SIN(RADIANS($C78)))^2)</f>
        <v>37199.052994069621</v>
      </c>
      <c r="U78" s="3">
        <f t="shared" si="21"/>
        <v>-9.5507590819979669</v>
      </c>
    </row>
    <row r="79" spans="1:21" x14ac:dyDescent="0.25">
      <c r="A79" s="4">
        <v>41705.742361111115</v>
      </c>
      <c r="B79" s="7">
        <f t="shared" si="18"/>
        <v>1.3166666667675599</v>
      </c>
      <c r="C79" s="13">
        <f t="shared" si="15"/>
        <v>6.4962685338234243</v>
      </c>
      <c r="D79" s="13">
        <f t="shared" si="16"/>
        <v>99.977919588849019</v>
      </c>
      <c r="E79" s="3">
        <f>INDEX(Waypoints2!$A$3:$L$13,MATCH(Flight2!$M79,Waypoints2!$I$3:$I$13,1),7)</f>
        <v>263</v>
      </c>
      <c r="F79" s="3" t="str">
        <f>INDEX(Waypoints2!$A$3:$L$13,MATCH(Flight2!$M79,Waypoints2!$I$3:$I$13,1),8)</f>
        <v>W</v>
      </c>
      <c r="H79" s="3">
        <f t="shared" si="11"/>
        <v>860</v>
      </c>
      <c r="J79" s="10">
        <f t="shared" si="17"/>
        <v>7834.6666679084301</v>
      </c>
      <c r="M79" s="10">
        <f t="shared" si="19"/>
        <v>929.53333342750557</v>
      </c>
      <c r="S79" s="3">
        <f t="shared" si="20"/>
        <v>571.41226146317285</v>
      </c>
      <c r="T79" s="3">
        <f>SQRT(('Inmarsat-march7'!$E$3-(6371+$J79/1000)*COS(RADIANS($C79))*COS(RADIANS($D79)))^2+('Inmarsat-march7'!$F$3-(6371+$J79/1000)*COS(RADIANS($C79))*SIN(RADIANS($D79)))^2+('Inmarsat-march7'!$G$3-(6371+$J79/1000)*SIN(RADIANS($C79)))^2)</f>
        <v>37189.529456347525</v>
      </c>
      <c r="U79" s="3">
        <f t="shared" si="21"/>
        <v>-9.52353772209608</v>
      </c>
    </row>
    <row r="80" spans="1:21" x14ac:dyDescent="0.25">
      <c r="A80" s="4">
        <v>41705.743055555555</v>
      </c>
      <c r="B80" s="7">
        <f t="shared" si="18"/>
        <v>1.3333333333139308</v>
      </c>
      <c r="C80" s="13">
        <f t="shared" si="15"/>
        <v>6.4805429863380715</v>
      </c>
      <c r="D80" s="13">
        <f t="shared" si="16"/>
        <v>99.849154872629569</v>
      </c>
      <c r="E80" s="3">
        <f>INDEX(Waypoints2!$A$3:$L$13,MATCH(Flight2!$M80,Waypoints2!$I$3:$I$13,1),7)</f>
        <v>263</v>
      </c>
      <c r="F80" s="3" t="str">
        <f>INDEX(Waypoints2!$A$3:$L$13,MATCH(Flight2!$M80,Waypoints2!$I$3:$I$13,1),8)</f>
        <v>W</v>
      </c>
      <c r="H80" s="3">
        <f t="shared" si="11"/>
        <v>860</v>
      </c>
      <c r="J80" s="10">
        <f t="shared" si="17"/>
        <v>7834.6666679084301</v>
      </c>
      <c r="M80" s="10">
        <f t="shared" si="19"/>
        <v>943.86666665738449</v>
      </c>
      <c r="S80" s="3">
        <f t="shared" si="20"/>
        <v>569.77479509206455</v>
      </c>
      <c r="T80" s="3">
        <f>SQRT(('Inmarsat-march7'!$E$3-(6371+$J80/1000)*COS(RADIANS($C80))*COS(RADIANS($D80)))^2+('Inmarsat-march7'!$F$3-(6371+$J80/1000)*COS(RADIANS($C80))*SIN(RADIANS($D80)))^2+('Inmarsat-march7'!$G$3-(6371+$J80/1000)*SIN(RADIANS($C80)))^2)</f>
        <v>37180.033209831199</v>
      </c>
      <c r="U80" s="3">
        <f t="shared" si="21"/>
        <v>-9.4962465163262095</v>
      </c>
    </row>
    <row r="81" spans="1:21" x14ac:dyDescent="0.25">
      <c r="A81" s="4">
        <v>41705.743750000001</v>
      </c>
      <c r="B81" s="7">
        <f t="shared" si="18"/>
        <v>1.3500000000349246</v>
      </c>
      <c r="C81" s="13">
        <f t="shared" si="15"/>
        <v>6.4648174783987615</v>
      </c>
      <c r="D81" s="13">
        <f t="shared" si="16"/>
        <v>99.720394164535449</v>
      </c>
      <c r="E81" s="3">
        <f>INDEX(Waypoints2!$A$3:$L$13,MATCH(Flight2!$M81,Waypoints2!$I$3:$I$13,1),7)</f>
        <v>263</v>
      </c>
      <c r="F81" s="3" t="str">
        <f>INDEX(Waypoints2!$A$3:$L$13,MATCH(Flight2!$M81,Waypoints2!$I$3:$I$13,1),8)</f>
        <v>W</v>
      </c>
      <c r="H81" s="3">
        <f t="shared" si="11"/>
        <v>860</v>
      </c>
      <c r="J81" s="10">
        <f t="shared" si="17"/>
        <v>7834.6666679084301</v>
      </c>
      <c r="M81" s="10">
        <f t="shared" si="19"/>
        <v>958.20000003743917</v>
      </c>
      <c r="S81" s="3">
        <f t="shared" si="20"/>
        <v>568.1331526703168</v>
      </c>
      <c r="T81" s="3">
        <f>SQRT(('Inmarsat-march7'!$E$3-(6371+$J81/1000)*COS(RADIANS($C81))*COS(RADIANS($D81)))^2+('Inmarsat-march7'!$F$3-(6371+$J81/1000)*COS(RADIANS($C81))*SIN(RADIANS($D81)))^2+('Inmarsat-march7'!$G$3-(6371+$J81/1000)*SIN(RADIANS($C81)))^2)</f>
        <v>37170.564323922496</v>
      </c>
      <c r="U81" s="3">
        <f t="shared" si="21"/>
        <v>-9.468885908703669</v>
      </c>
    </row>
    <row r="82" spans="1:21" x14ac:dyDescent="0.25">
      <c r="A82" s="4">
        <v>41705.744444444448</v>
      </c>
      <c r="B82" s="7">
        <f t="shared" si="18"/>
        <v>1.3666666667559184</v>
      </c>
      <c r="C82" s="13">
        <f t="shared" si="15"/>
        <v>6.4490920101678588</v>
      </c>
      <c r="D82" s="13">
        <f t="shared" si="16"/>
        <v>99.591637455957112</v>
      </c>
      <c r="E82" s="3">
        <f>INDEX(Waypoints2!$A$3:$L$13,MATCH(Flight2!$M82,Waypoints2!$I$3:$I$13,1),7)</f>
        <v>263</v>
      </c>
      <c r="F82" s="3" t="str">
        <f>INDEX(Waypoints2!$A$3:$L$13,MATCH(Flight2!$M82,Waypoints2!$I$3:$I$13,1),8)</f>
        <v>W</v>
      </c>
      <c r="H82" s="3">
        <f t="shared" si="11"/>
        <v>860</v>
      </c>
      <c r="J82" s="10">
        <f t="shared" si="17"/>
        <v>7834.6666679084301</v>
      </c>
      <c r="M82" s="10">
        <f t="shared" si="19"/>
        <v>972.53333341749385</v>
      </c>
      <c r="S82" s="3">
        <f t="shared" si="20"/>
        <v>566.48734298661054</v>
      </c>
      <c r="T82" s="3">
        <f>SQRT(('Inmarsat-march7'!$E$3-(6371+$J82/1000)*COS(RADIANS($C82))*COS(RADIANS($D82)))^2+('Inmarsat-march7'!$F$3-(6371+$J82/1000)*COS(RADIANS($C82))*SIN(RADIANS($D82)))^2+('Inmarsat-march7'!$G$3-(6371+$J82/1000)*SIN(RADIANS($C82)))^2)</f>
        <v>37161.122868175276</v>
      </c>
      <c r="U82" s="3">
        <f t="shared" si="21"/>
        <v>-9.4414557472191518</v>
      </c>
    </row>
    <row r="83" spans="1:21" x14ac:dyDescent="0.25">
      <c r="A83" s="4">
        <v>41705.745138888895</v>
      </c>
      <c r="B83" s="7">
        <f t="shared" si="18"/>
        <v>1.3833333334769122</v>
      </c>
      <c r="C83" s="13">
        <f t="shared" si="15"/>
        <v>6.4333665816427983</v>
      </c>
      <c r="D83" s="13">
        <f t="shared" si="16"/>
        <v>99.462884736937553</v>
      </c>
      <c r="E83" s="3">
        <f>INDEX(Waypoints2!$A$3:$L$13,MATCH(Flight2!$M83,Waypoints2!$I$3:$I$13,1),7)</f>
        <v>263</v>
      </c>
      <c r="F83" s="3" t="str">
        <f>INDEX(Waypoints2!$A$3:$L$13,MATCH(Flight2!$M83,Waypoints2!$I$3:$I$13,1),8)</f>
        <v>W</v>
      </c>
      <c r="H83" s="3">
        <f t="shared" si="11"/>
        <v>860</v>
      </c>
      <c r="J83" s="10">
        <f t="shared" si="17"/>
        <v>7834.6666679084301</v>
      </c>
      <c r="M83" s="10">
        <f t="shared" si="19"/>
        <v>986.86666679754853</v>
      </c>
      <c r="S83" s="3">
        <f t="shared" si="20"/>
        <v>564.83737489930979</v>
      </c>
      <c r="T83" s="3">
        <f>SQRT(('Inmarsat-march7'!$E$3-(6371+$J83/1000)*COS(RADIANS($C83))*COS(RADIANS($D83)))^2+('Inmarsat-march7'!$F$3-(6371+$J83/1000)*COS(RADIANS($C83))*SIN(RADIANS($D83)))^2+('Inmarsat-march7'!$G$3-(6371+$J83/1000)*SIN(RADIANS($C83)))^2)</f>
        <v>37151.708911896269</v>
      </c>
      <c r="U83" s="3">
        <f t="shared" si="21"/>
        <v>-9.4139562790078344</v>
      </c>
    </row>
    <row r="84" spans="1:21" x14ac:dyDescent="0.25">
      <c r="A84" s="4">
        <v>41705.745833333334</v>
      </c>
      <c r="B84" s="7">
        <f t="shared" si="18"/>
        <v>1.4000000000232831</v>
      </c>
      <c r="C84" s="13">
        <f t="shared" si="15"/>
        <v>6.4176411929859514</v>
      </c>
      <c r="D84" s="13">
        <f t="shared" si="16"/>
        <v>99.334135998870224</v>
      </c>
      <c r="E84" s="3">
        <f>INDEX(Waypoints2!$A$3:$L$13,MATCH(Flight2!$M84,Waypoints2!$I$3:$I$13,1),7)</f>
        <v>263</v>
      </c>
      <c r="F84" s="3" t="str">
        <f>INDEX(Waypoints2!$A$3:$L$13,MATCH(Flight2!$M84,Waypoints2!$I$3:$I$13,1),8)</f>
        <v>W</v>
      </c>
      <c r="H84" s="3">
        <f t="shared" si="11"/>
        <v>860</v>
      </c>
      <c r="J84" s="10">
        <f t="shared" si="17"/>
        <v>7834.6666679084301</v>
      </c>
      <c r="M84" s="10">
        <f t="shared" si="19"/>
        <v>1001.2000000274274</v>
      </c>
      <c r="S84" s="3">
        <f t="shared" si="20"/>
        <v>563.18325732527444</v>
      </c>
      <c r="T84" s="3">
        <f>SQRT(('Inmarsat-march7'!$E$3-(6371+$J84/1000)*COS(RADIANS($C84))*COS(RADIANS($D84)))^2+('Inmarsat-march7'!$F$3-(6371+$J84/1000)*COS(RADIANS($C84))*SIN(RADIANS($D84)))^2+('Inmarsat-march7'!$G$3-(6371+$J84/1000)*SIN(RADIANS($C84)))^2)</f>
        <v>37142.322524341929</v>
      </c>
      <c r="U84" s="3">
        <f t="shared" si="21"/>
        <v>-9.3863875543393078</v>
      </c>
    </row>
    <row r="85" spans="1:21" x14ac:dyDescent="0.25">
      <c r="A85" s="4">
        <v>41705.746527777781</v>
      </c>
      <c r="B85" s="7">
        <f t="shared" si="18"/>
        <v>1.4166666667442769</v>
      </c>
      <c r="C85" s="13">
        <f t="shared" si="15"/>
        <v>6.4019158438649066</v>
      </c>
      <c r="D85" s="13">
        <f t="shared" si="16"/>
        <v>99.205391229103441</v>
      </c>
      <c r="E85" s="3">
        <f>INDEX(Waypoints2!$A$3:$L$13,MATCH(Flight2!$M85,Waypoints2!$I$3:$I$13,1),7)</f>
        <v>263</v>
      </c>
      <c r="F85" s="3" t="str">
        <f>INDEX(Waypoints2!$A$3:$L$13,MATCH(Flight2!$M85,Waypoints2!$I$3:$I$13,1),8)</f>
        <v>W</v>
      </c>
      <c r="H85" s="3">
        <f t="shared" si="11"/>
        <v>860</v>
      </c>
      <c r="J85" s="10">
        <f t="shared" si="17"/>
        <v>7834.6666679084301</v>
      </c>
      <c r="M85" s="10">
        <f t="shared" si="19"/>
        <v>1015.5333334074821</v>
      </c>
      <c r="S85" s="3">
        <f t="shared" si="20"/>
        <v>561.52499921428387</v>
      </c>
      <c r="T85" s="3">
        <f>SQRT(('Inmarsat-march7'!$E$3-(6371+$J85/1000)*COS(RADIANS($C85))*COS(RADIANS($D85)))^2+('Inmarsat-march7'!$F$3-(6371+$J85/1000)*COS(RADIANS($C85))*SIN(RADIANS($D85)))^2+('Inmarsat-march7'!$G$3-(6371+$J85/1000)*SIN(RADIANS($C85)))^2)</f>
        <v>37132.963774324518</v>
      </c>
      <c r="U85" s="3">
        <f t="shared" si="21"/>
        <v>-9.3587500174107845</v>
      </c>
    </row>
    <row r="86" spans="1:21" x14ac:dyDescent="0.25">
      <c r="A86" s="4">
        <v>41705.747222222228</v>
      </c>
      <c r="B86" s="7">
        <f t="shared" si="18"/>
        <v>1.4333333334652707</v>
      </c>
      <c r="C86" s="13">
        <f t="shared" si="15"/>
        <v>6.3861905344420506</v>
      </c>
      <c r="D86" s="13">
        <f t="shared" si="16"/>
        <v>99.076650419033896</v>
      </c>
      <c r="E86" s="3">
        <f>INDEX(Waypoints2!$A$3:$L$13,MATCH(Flight2!$M86,Waypoints2!$I$3:$I$13,1),7)</f>
        <v>263</v>
      </c>
      <c r="F86" s="3" t="str">
        <f>INDEX(Waypoints2!$A$3:$L$13,MATCH(Flight2!$M86,Waypoints2!$I$3:$I$13,1),8)</f>
        <v>W</v>
      </c>
      <c r="H86" s="3">
        <f t="shared" si="11"/>
        <v>860</v>
      </c>
      <c r="J86" s="10">
        <f t="shared" si="17"/>
        <v>7834.6666679084301</v>
      </c>
      <c r="M86" s="10">
        <f t="shared" si="19"/>
        <v>1029.8666667875368</v>
      </c>
      <c r="S86" s="3">
        <f t="shared" si="20"/>
        <v>559.86260957391312</v>
      </c>
      <c r="T86" s="3">
        <f>SQRT(('Inmarsat-march7'!$E$3-(6371+$J86/1000)*COS(RADIANS($C86))*COS(RADIANS($D86)))^2+('Inmarsat-march7'!$F$3-(6371+$J86/1000)*COS(RADIANS($C86))*SIN(RADIANS($D86)))^2+('Inmarsat-march7'!$G$3-(6371+$J86/1000)*SIN(RADIANS($C86)))^2)</f>
        <v>37123.632730801204</v>
      </c>
      <c r="U86" s="3">
        <f t="shared" si="21"/>
        <v>-9.3310435233142925</v>
      </c>
    </row>
    <row r="87" spans="1:21" x14ac:dyDescent="0.25">
      <c r="A87" s="4">
        <v>41705.747916666667</v>
      </c>
      <c r="B87" s="7">
        <f t="shared" si="18"/>
        <v>1.4500000000116415</v>
      </c>
      <c r="C87" s="13">
        <f t="shared" si="15"/>
        <v>6.3704652648797699</v>
      </c>
      <c r="D87" s="13">
        <f t="shared" si="16"/>
        <v>98.947913560059717</v>
      </c>
      <c r="E87" s="3">
        <f>INDEX(Waypoints2!$A$3:$L$13,MATCH(Flight2!$M87,Waypoints2!$I$3:$I$13,1),7)</f>
        <v>263</v>
      </c>
      <c r="F87" s="3" t="str">
        <f>INDEX(Waypoints2!$A$3:$L$13,MATCH(Flight2!$M87,Waypoints2!$I$3:$I$13,1),8)</f>
        <v>W</v>
      </c>
      <c r="H87" s="3">
        <f t="shared" si="11"/>
        <v>860</v>
      </c>
      <c r="J87" s="10">
        <f t="shared" si="17"/>
        <v>7834.6666679084301</v>
      </c>
      <c r="M87" s="10">
        <f t="shared" si="19"/>
        <v>1044.2000000174157</v>
      </c>
      <c r="S87" s="3">
        <f t="shared" si="20"/>
        <v>558.19609749254982</v>
      </c>
      <c r="T87" s="3">
        <f>SQRT(('Inmarsat-march7'!$E$3-(6371+$J87/1000)*COS(RADIANS($C87))*COS(RADIANS($D87)))^2+('Inmarsat-march7'!$F$3-(6371+$J87/1000)*COS(RADIANS($C87))*SIN(RADIANS($D87)))^2+('Inmarsat-march7'!$G$3-(6371+$J87/1000)*SIN(RADIANS($C87)))^2)</f>
        <v>37114.32946257681</v>
      </c>
      <c r="U87" s="3">
        <f t="shared" si="21"/>
        <v>-9.3032682243938325</v>
      </c>
    </row>
    <row r="88" spans="1:21" x14ac:dyDescent="0.25">
      <c r="A88" s="4">
        <v>41705.748611111114</v>
      </c>
      <c r="B88" s="7">
        <f t="shared" si="18"/>
        <v>1.4666666667326353</v>
      </c>
      <c r="C88" s="13">
        <f t="shared" si="15"/>
        <v>6.354740034845678</v>
      </c>
      <c r="D88" s="13">
        <f t="shared" si="16"/>
        <v>98.819180639534238</v>
      </c>
      <c r="E88" s="3">
        <f>INDEX(Waypoints2!$A$3:$L$13,MATCH(Flight2!$M88,Waypoints2!$I$3:$I$13,1),7)</f>
        <v>263</v>
      </c>
      <c r="F88" s="3" t="str">
        <f>INDEX(Waypoints2!$A$3:$L$13,MATCH(Flight2!$M88,Waypoints2!$I$3:$I$13,1),8)</f>
        <v>W</v>
      </c>
      <c r="H88" s="3">
        <f t="shared" si="11"/>
        <v>860</v>
      </c>
      <c r="J88" s="10">
        <f t="shared" si="17"/>
        <v>7834.6666679084301</v>
      </c>
      <c r="M88" s="10">
        <f t="shared" si="19"/>
        <v>1058.5333333974704</v>
      </c>
      <c r="S88" s="3">
        <f t="shared" si="20"/>
        <v>556.52547208546162</v>
      </c>
      <c r="T88" s="3">
        <f>SQRT(('Inmarsat-march7'!$E$3-(6371+$J88/1000)*COS(RADIANS($C88))*COS(RADIANS($D88)))^2+('Inmarsat-march7'!$F$3-(6371+$J88/1000)*COS(RADIANS($C88))*SIN(RADIANS($D88)))^2+('Inmarsat-march7'!$G$3-(6371+$J88/1000)*SIN(RADIANS($C88)))^2)</f>
        <v>37105.054038011818</v>
      </c>
      <c r="U88" s="3">
        <f t="shared" si="21"/>
        <v>-9.2754245649921359</v>
      </c>
    </row>
    <row r="89" spans="1:21" x14ac:dyDescent="0.25">
      <c r="A89" s="4">
        <v>41705.749305555561</v>
      </c>
      <c r="B89" s="7">
        <f t="shared" si="18"/>
        <v>1.4833333334536292</v>
      </c>
      <c r="C89" s="13">
        <f t="shared" si="15"/>
        <v>6.3390148445021754</v>
      </c>
      <c r="D89" s="13">
        <f t="shared" si="16"/>
        <v>98.690451648858797</v>
      </c>
      <c r="E89" s="3">
        <f>INDEX(Waypoints2!$A$3:$L$13,MATCH(Flight2!$M89,Waypoints2!$I$3:$I$13,1),7)</f>
        <v>263</v>
      </c>
      <c r="F89" s="3" t="str">
        <f>INDEX(Waypoints2!$A$3:$L$13,MATCH(Flight2!$M89,Waypoints2!$I$3:$I$13,1),8)</f>
        <v>W</v>
      </c>
      <c r="H89" s="3">
        <f t="shared" si="11"/>
        <v>860</v>
      </c>
      <c r="J89" s="10">
        <f t="shared" si="17"/>
        <v>7834.6666679084301</v>
      </c>
      <c r="M89" s="10">
        <f t="shared" si="19"/>
        <v>1072.8666667775251</v>
      </c>
      <c r="S89" s="3">
        <f t="shared" si="20"/>
        <v>554.85074252564573</v>
      </c>
      <c r="T89" s="3">
        <f>SQRT(('Inmarsat-march7'!$E$3-(6371+$J89/1000)*COS(RADIANS($C89))*COS(RADIANS($D89)))^2+('Inmarsat-march7'!$F$3-(6371+$J89/1000)*COS(RADIANS($C89))*SIN(RADIANS($D89)))^2+('Inmarsat-march7'!$G$3-(6371+$J89/1000)*SIN(RADIANS($C89)))^2)</f>
        <v>37095.806525606247</v>
      </c>
      <c r="U89" s="3">
        <f t="shared" si="21"/>
        <v>-9.2475124055708875</v>
      </c>
    </row>
    <row r="90" spans="1:21" x14ac:dyDescent="0.25">
      <c r="A90" s="4">
        <v>41705.75</v>
      </c>
      <c r="B90" s="7">
        <f t="shared" si="18"/>
        <v>1.5</v>
      </c>
      <c r="C90" s="13">
        <f t="shared" si="15"/>
        <v>6.3232896940116659</v>
      </c>
      <c r="D90" s="13">
        <f t="shared" si="16"/>
        <v>98.561726579436126</v>
      </c>
      <c r="E90" s="3">
        <f>INDEX(Waypoints2!$A$3:$L$13,MATCH(Flight2!$M90,Waypoints2!$I$3:$I$13,1),7)</f>
        <v>263</v>
      </c>
      <c r="F90" s="3" t="str">
        <f>INDEX(Waypoints2!$A$3:$L$13,MATCH(Flight2!$M90,Waypoints2!$I$3:$I$13,1),8)</f>
        <v>W</v>
      </c>
      <c r="H90" s="3">
        <f t="shared" si="11"/>
        <v>860</v>
      </c>
      <c r="J90" s="10">
        <f t="shared" si="17"/>
        <v>7834.6666679084301</v>
      </c>
      <c r="M90" s="10">
        <f t="shared" si="19"/>
        <v>1087.200000007404</v>
      </c>
      <c r="S90" s="3">
        <f t="shared" si="20"/>
        <v>553.17191806481094</v>
      </c>
      <c r="T90" s="3">
        <f>SQRT(('Inmarsat-march7'!$E$3-(6371+$J90/1000)*COS(RADIANS($C90))*COS(RADIANS($D90)))^2+('Inmarsat-march7'!$F$3-(6371+$J90/1000)*COS(RADIANS($C90))*SIN(RADIANS($D90)))^2+('Inmarsat-march7'!$G$3-(6371+$J90/1000)*SIN(RADIANS($C90)))^2)</f>
        <v>37086.586993705045</v>
      </c>
      <c r="U90" s="3">
        <f t="shared" si="21"/>
        <v>-9.219531901202572</v>
      </c>
    </row>
    <row r="91" spans="1:21" x14ac:dyDescent="0.25">
      <c r="A91" s="4">
        <v>41705.750694444447</v>
      </c>
      <c r="B91" s="7">
        <f t="shared" si="18"/>
        <v>1.5166666667209938</v>
      </c>
      <c r="C91" s="13">
        <f t="shared" si="15"/>
        <v>6.3075645830417866</v>
      </c>
      <c r="D91" s="13">
        <f t="shared" si="16"/>
        <v>98.433005418624546</v>
      </c>
      <c r="E91" s="3">
        <f>INDEX(Waypoints2!$A$3:$L$13,MATCH(Flight2!$M91,Waypoints2!$I$3:$I$13,1),7)</f>
        <v>263</v>
      </c>
      <c r="F91" s="3" t="str">
        <f>INDEX(Waypoints2!$A$3:$L$13,MATCH(Flight2!$M91,Waypoints2!$I$3:$I$13,1),8)</f>
        <v>W</v>
      </c>
      <c r="H91" s="3">
        <f t="shared" si="11"/>
        <v>860</v>
      </c>
      <c r="J91" s="10">
        <f t="shared" si="17"/>
        <v>7834.6666679084301</v>
      </c>
      <c r="M91" s="10">
        <f t="shared" si="19"/>
        <v>1101.5333333874587</v>
      </c>
      <c r="S91" s="3">
        <f t="shared" si="20"/>
        <v>551.48900798356715</v>
      </c>
      <c r="T91" s="3">
        <f>SQRT(('Inmarsat-march7'!$E$3-(6371+$J91/1000)*COS(RADIANS($C91))*COS(RADIANS($D91)))^2+('Inmarsat-march7'!$F$3-(6371+$J91/1000)*COS(RADIANS($C91))*SIN(RADIANS($D91)))^2+('Inmarsat-march7'!$G$3-(6371+$J91/1000)*SIN(RADIANS($C91)))^2)</f>
        <v>37077.395510208691</v>
      </c>
      <c r="U91" s="3">
        <f t="shared" si="21"/>
        <v>-9.1914834963536123</v>
      </c>
    </row>
    <row r="92" spans="1:21" x14ac:dyDescent="0.25">
      <c r="A92" s="4">
        <v>41705.751388888893</v>
      </c>
      <c r="B92" s="7">
        <f t="shared" si="18"/>
        <v>1.5333333334419876</v>
      </c>
      <c r="C92" s="13">
        <f t="shared" si="15"/>
        <v>6.2918395117549526</v>
      </c>
      <c r="D92" s="13">
        <f t="shared" si="16"/>
        <v>98.304288157829987</v>
      </c>
      <c r="E92" s="3">
        <f>INDEX(Waypoints2!$A$3:$L$13,MATCH(Flight2!$M92,Waypoints2!$I$3:$I$13,1),7)</f>
        <v>263</v>
      </c>
      <c r="F92" s="3" t="str">
        <f>INDEX(Waypoints2!$A$3:$L$13,MATCH(Flight2!$M92,Waypoints2!$I$3:$I$13,1),8)</f>
        <v>W</v>
      </c>
      <c r="H92" s="3">
        <f t="shared" si="11"/>
        <v>860</v>
      </c>
      <c r="J92" s="10">
        <f t="shared" si="17"/>
        <v>7834.6666679084301</v>
      </c>
      <c r="M92" s="10">
        <f t="shared" si="19"/>
        <v>1115.8666667675134</v>
      </c>
      <c r="S92" s="3">
        <f t="shared" si="20"/>
        <v>549.80202161873376</v>
      </c>
      <c r="T92" s="3">
        <f>SQRT(('Inmarsat-march7'!$E$3-(6371+$J92/1000)*COS(RADIANS($C92))*COS(RADIANS($D92)))^2+('Inmarsat-march7'!$F$3-(6371+$J92/1000)*COS(RADIANS($C92))*SIN(RADIANS($D92)))^2+('Inmarsat-march7'!$G$3-(6371+$J92/1000)*SIN(RADIANS($C92)))^2)</f>
        <v>37068.232143151843</v>
      </c>
      <c r="U92" s="3">
        <f t="shared" si="21"/>
        <v>-9.1633670568480738</v>
      </c>
    </row>
    <row r="93" spans="1:21" x14ac:dyDescent="0.25">
      <c r="A93" s="4">
        <v>41705.752083333333</v>
      </c>
      <c r="B93" s="7">
        <f t="shared" si="18"/>
        <v>1.5499999999883585</v>
      </c>
      <c r="C93" s="13">
        <f t="shared" si="15"/>
        <v>6.2761144803135869</v>
      </c>
      <c r="D93" s="13">
        <f t="shared" si="16"/>
        <v>98.175574788459784</v>
      </c>
      <c r="E93" s="3">
        <f>INDEX(Waypoints2!$A$3:$L$13,MATCH(Flight2!$M93,Waypoints2!$I$3:$I$13,1),7)</f>
        <v>263</v>
      </c>
      <c r="F93" s="3" t="str">
        <f>INDEX(Waypoints2!$A$3:$L$13,MATCH(Flight2!$M93,Waypoints2!$I$3:$I$13,1),8)</f>
        <v>W</v>
      </c>
      <c r="H93" s="3">
        <f t="shared" si="11"/>
        <v>860</v>
      </c>
      <c r="J93" s="10">
        <f t="shared" si="17"/>
        <v>7834.6666679084301</v>
      </c>
      <c r="M93" s="10">
        <f t="shared" si="19"/>
        <v>1130.1999999973923</v>
      </c>
      <c r="S93" s="3">
        <f t="shared" si="20"/>
        <v>548.1109683866531</v>
      </c>
      <c r="T93" s="3">
        <f>SQRT(('Inmarsat-march7'!$E$3-(6371+$J93/1000)*COS(RADIANS($C93))*COS(RADIANS($D93)))^2+('Inmarsat-march7'!$F$3-(6371+$J93/1000)*COS(RADIANS($C93))*SIN(RADIANS($D93)))^2+('Inmarsat-march7'!$G$3-(6371+$J93/1000)*SIN(RADIANS($C93)))^2)</f>
        <v>37059.096960411334</v>
      </c>
      <c r="U93" s="3">
        <f t="shared" si="21"/>
        <v>-9.1351827405087533</v>
      </c>
    </row>
    <row r="94" spans="1:21" x14ac:dyDescent="0.25">
      <c r="A94" s="4">
        <v>41705.75277777778</v>
      </c>
      <c r="B94" s="7">
        <f t="shared" si="18"/>
        <v>1.5666666667093523</v>
      </c>
      <c r="C94" s="13">
        <f t="shared" si="15"/>
        <v>6.2603894883853464</v>
      </c>
      <c r="D94" s="13">
        <f t="shared" si="16"/>
        <v>98.04686529787719</v>
      </c>
      <c r="E94" s="3">
        <f>INDEX(Waypoints2!$A$3:$L$13,MATCH(Flight2!$M94,Waypoints2!$I$3:$I$13,1),7)</f>
        <v>263</v>
      </c>
      <c r="F94" s="3" t="str">
        <f>INDEX(Waypoints2!$A$3:$L$13,MATCH(Flight2!$M94,Waypoints2!$I$3:$I$13,1),8)</f>
        <v>W</v>
      </c>
      <c r="H94" s="3">
        <f t="shared" si="11"/>
        <v>860</v>
      </c>
      <c r="J94" s="10">
        <f t="shared" si="17"/>
        <v>7834.6666679084301</v>
      </c>
      <c r="M94" s="10">
        <f t="shared" si="19"/>
        <v>1144.533333377447</v>
      </c>
      <c r="S94" s="3">
        <f t="shared" si="20"/>
        <v>546.4158577339964</v>
      </c>
      <c r="T94" s="3">
        <f>SQRT(('Inmarsat-march7'!$E$3-(6371+$J94/1000)*COS(RADIANS($C94))*COS(RADIANS($D94)))^2+('Inmarsat-march7'!$F$3-(6371+$J94/1000)*COS(RADIANS($C94))*SIN(RADIANS($D94)))^2+('Inmarsat-march7'!$G$3-(6371+$J94/1000)*SIN(RADIANS($C94)))^2)</f>
        <v>37049.990029419416</v>
      </c>
      <c r="U94" s="3">
        <f t="shared" si="21"/>
        <v>-9.1069309919184889</v>
      </c>
    </row>
    <row r="95" spans="1:21" x14ac:dyDescent="0.25">
      <c r="A95" s="4">
        <v>41705.753472222226</v>
      </c>
      <c r="B95" s="7">
        <f t="shared" si="18"/>
        <v>1.5833333334303461</v>
      </c>
      <c r="C95" s="13">
        <f t="shared" si="15"/>
        <v>6.2446645361326674</v>
      </c>
      <c r="D95" s="13">
        <f t="shared" si="16"/>
        <v>97.918159677492696</v>
      </c>
      <c r="E95" s="3">
        <f>INDEX(Waypoints2!$A$3:$L$13,MATCH(Flight2!$M95,Waypoints2!$I$3:$I$13,1),7)</f>
        <v>263</v>
      </c>
      <c r="F95" s="3" t="str">
        <f>INDEX(Waypoints2!$A$3:$L$13,MATCH(Flight2!$M95,Waypoints2!$I$3:$I$13,1),8)</f>
        <v>W</v>
      </c>
      <c r="H95" s="3">
        <f t="shared" si="11"/>
        <v>860</v>
      </c>
      <c r="J95" s="10">
        <f t="shared" si="17"/>
        <v>7834.6666679084301</v>
      </c>
      <c r="M95" s="10">
        <f t="shared" si="19"/>
        <v>1158.8666667575017</v>
      </c>
      <c r="S95" s="3">
        <f t="shared" si="20"/>
        <v>544.71669916068583</v>
      </c>
      <c r="T95" s="3">
        <f>SQRT(('Inmarsat-march7'!$E$3-(6371+$J95/1000)*COS(RADIANS($C95))*COS(RADIANS($D95)))^2+('Inmarsat-march7'!$F$3-(6371+$J95/1000)*COS(RADIANS($C95))*SIN(RADIANS($D95)))^2+('Inmarsat-march7'!$G$3-(6371+$J95/1000)*SIN(RADIANS($C95)))^2)</f>
        <v>37040.911417737145</v>
      </c>
      <c r="U95" s="3">
        <f t="shared" si="21"/>
        <v>-9.0786116822710028</v>
      </c>
    </row>
    <row r="96" spans="1:21" x14ac:dyDescent="0.25">
      <c r="A96" s="4">
        <v>41705.754166666666</v>
      </c>
      <c r="B96" s="7">
        <f t="shared" si="18"/>
        <v>1.5999999999767169</v>
      </c>
      <c r="C96" s="14">
        <v>6.1820000000000004</v>
      </c>
      <c r="D96" s="14">
        <v>97.585700000000003</v>
      </c>
      <c r="E96" s="3">
        <f>INDEX(Waypoints2!$A$3:$L$13,MATCH(Flight2!$M96,Waypoints2!$I$3:$I$13,1),7)</f>
        <v>26.7</v>
      </c>
      <c r="F96" s="3" t="str">
        <f>INDEX(Waypoints2!$A$3:$L$13,MATCH(Flight2!$M96,Waypoints2!$I$3:$I$13,1),8)</f>
        <v>NNE</v>
      </c>
      <c r="H96" s="3">
        <f t="shared" si="11"/>
        <v>860</v>
      </c>
      <c r="J96" s="10">
        <f t="shared" si="17"/>
        <v>7834.6666679084301</v>
      </c>
      <c r="M96" s="10">
        <f t="shared" si="19"/>
        <v>1173.1999999873806</v>
      </c>
      <c r="N96" s="3" t="s">
        <v>48</v>
      </c>
      <c r="S96" s="3">
        <f>S95</f>
        <v>544.71669916068583</v>
      </c>
      <c r="T96" s="3">
        <f>SQRT(('Inmarsat-march7'!$E$3-(6371+$J96/1000)*COS(RADIANS($C96))*COS(RADIANS($D96)))^2+('Inmarsat-march7'!$F$3-(6371+$J96/1000)*COS(RADIANS($C96))*SIN(RADIANS($D96)))^2+('Inmarsat-march7'!$G$3-(6371+$J96/1000)*SIN(RADIANS($C96)))^2)</f>
        <v>37017.392762137119</v>
      </c>
      <c r="U96" s="3">
        <f t="shared" si="21"/>
        <v>-23.51865560002625</v>
      </c>
    </row>
    <row r="97" spans="1:21" x14ac:dyDescent="0.25">
      <c r="A97" s="4">
        <v>41705.754861111112</v>
      </c>
      <c r="B97" s="7">
        <f t="shared" si="18"/>
        <v>1.6166666666977108</v>
      </c>
      <c r="C97" s="13">
        <f t="shared" ref="C97:C102" si="22">DEGREES(ASIN(SIN(RADIANS(C96))*COS(($M97-$M96)/6371) + COS(RADIANS(C96))*SIN(($M97-$M96)/6371)*COS(RADIANS($E96))))</f>
        <v>6.2971548500006138</v>
      </c>
      <c r="D97" s="13">
        <f t="shared" ref="D97:D102" si="23">DEGREES(RADIANS(D96)+ ATAN2(COS(($M97-$M96)/6371)-SIN(RADIANS(C96))*SIN(RADIANS(C97)), SIN(RADIANS($E96))*SIN(($M97-$M96)/6371)*COS(RADIANS(C96))))</f>
        <v>97.643969999610775</v>
      </c>
      <c r="E97" s="3">
        <f>INDEX(Waypoints2!$A$3:$L$13,MATCH(Flight2!$M97,Waypoints2!$I$3:$I$13,1),7)</f>
        <v>26.7</v>
      </c>
      <c r="F97" s="3" t="str">
        <f>INDEX(Waypoints2!$A$3:$L$13,MATCH(Flight2!$M97,Waypoints2!$I$3:$I$13,1),8)</f>
        <v>NNE</v>
      </c>
      <c r="H97" s="3">
        <f t="shared" si="11"/>
        <v>860</v>
      </c>
      <c r="J97" s="10">
        <f t="shared" si="17"/>
        <v>7834.6666679084301</v>
      </c>
      <c r="M97" s="10">
        <f t="shared" si="19"/>
        <v>1187.5333333674353</v>
      </c>
      <c r="S97" s="3">
        <f t="shared" si="20"/>
        <v>-303.17900120204871</v>
      </c>
      <c r="T97" s="3">
        <f>SQRT(('Inmarsat-march7'!$E$3-(6371+$J97/1000)*COS(RADIANS($C97))*COS(RADIANS($D97)))^2+('Inmarsat-march7'!$F$3-(6371+$J97/1000)*COS(RADIANS($C97))*SIN(RADIANS($D97)))^2+('Inmarsat-march7'!$G$3-(6371+$J97/1000)*SIN(RADIANS($C97)))^2)</f>
        <v>37022.445745506957</v>
      </c>
      <c r="U97" s="3">
        <f t="shared" si="21"/>
        <v>5.05298336983833</v>
      </c>
    </row>
    <row r="98" spans="1:21" x14ac:dyDescent="0.25">
      <c r="A98" s="4">
        <v>41705.755555555559</v>
      </c>
      <c r="B98" s="7">
        <f t="shared" si="18"/>
        <v>1.6333333334187046</v>
      </c>
      <c r="C98" s="13">
        <f t="shared" si="22"/>
        <v>6.4123096404358506</v>
      </c>
      <c r="D98" s="13">
        <f t="shared" si="23"/>
        <v>97.702253043313036</v>
      </c>
      <c r="E98" s="3">
        <f>INDEX(Waypoints2!$A$3:$L$13,MATCH(Flight2!$M98,Waypoints2!$I$3:$I$13,1),7)</f>
        <v>26.7</v>
      </c>
      <c r="F98" s="3" t="str">
        <f>INDEX(Waypoints2!$A$3:$L$13,MATCH(Flight2!$M98,Waypoints2!$I$3:$I$13,1),8)</f>
        <v>NNE</v>
      </c>
      <c r="H98" s="3">
        <f t="shared" si="11"/>
        <v>860</v>
      </c>
      <c r="J98" s="10">
        <f t="shared" si="17"/>
        <v>7834.6666679084301</v>
      </c>
      <c r="M98" s="10">
        <f t="shared" si="19"/>
        <v>1201.8666667474899</v>
      </c>
      <c r="S98" s="3">
        <f t="shared" si="20"/>
        <v>-304.92996167385263</v>
      </c>
      <c r="T98" s="3">
        <f>SQRT(('Inmarsat-march7'!$E$3-(6371+$J98/1000)*COS(RADIANS($C98))*COS(RADIANS($D98)))^2+('Inmarsat-march7'!$F$3-(6371+$J98/1000)*COS(RADIANS($C98))*SIN(RADIANS($D98)))^2+('Inmarsat-march7'!$G$3-(6371+$J98/1000)*SIN(RADIANS($C98)))^2)</f>
        <v>37027.52791155142</v>
      </c>
      <c r="U98" s="3">
        <f t="shared" si="21"/>
        <v>5.0821660444635199</v>
      </c>
    </row>
    <row r="99" spans="1:21" x14ac:dyDescent="0.25">
      <c r="A99" s="4">
        <v>41705.756250000006</v>
      </c>
      <c r="B99" s="7">
        <f t="shared" si="18"/>
        <v>1.6500000001396984</v>
      </c>
      <c r="C99" s="13">
        <f t="shared" si="22"/>
        <v>6.5274643712788292</v>
      </c>
      <c r="D99" s="13">
        <f t="shared" si="23"/>
        <v>97.760549372477115</v>
      </c>
      <c r="E99" s="3">
        <f>INDEX(Waypoints2!$A$3:$L$13,MATCH(Flight2!$M99,Waypoints2!$I$3:$I$13,1),7)</f>
        <v>26.7</v>
      </c>
      <c r="F99" s="3" t="str">
        <f>INDEX(Waypoints2!$A$3:$L$13,MATCH(Flight2!$M99,Waypoints2!$I$3:$I$13,1),8)</f>
        <v>NNE</v>
      </c>
      <c r="H99" s="3">
        <f t="shared" si="11"/>
        <v>860</v>
      </c>
      <c r="J99" s="10">
        <f t="shared" si="17"/>
        <v>7834.6666679084301</v>
      </c>
      <c r="M99" s="10">
        <f t="shared" si="19"/>
        <v>1216.2000001275446</v>
      </c>
      <c r="S99" s="3">
        <f t="shared" si="20"/>
        <v>-306.67773573461727</v>
      </c>
      <c r="T99" s="3">
        <f>SQRT(('Inmarsat-march7'!$E$3-(6371+$J99/1000)*COS(RADIANS($C99))*COS(RADIANS($D99)))^2+('Inmarsat-march7'!$F$3-(6371+$J99/1000)*COS(RADIANS($C99))*SIN(RADIANS($D99)))^2+('Inmarsat-march7'!$G$3-(6371+$J99/1000)*SIN(RADIANS($C99)))^2)</f>
        <v>37032.639207163658</v>
      </c>
      <c r="U99" s="3">
        <f t="shared" si="21"/>
        <v>5.1112956122378819</v>
      </c>
    </row>
    <row r="100" spans="1:21" x14ac:dyDescent="0.25">
      <c r="A100" s="4">
        <v>41705.756944444445</v>
      </c>
      <c r="B100" s="7">
        <f t="shared" si="18"/>
        <v>1.6666666666860692</v>
      </c>
      <c r="C100" s="13">
        <f t="shared" si="22"/>
        <v>6.6426190412956805</v>
      </c>
      <c r="D100" s="13">
        <f t="shared" si="23"/>
        <v>97.818859228134343</v>
      </c>
      <c r="E100" s="3">
        <f>INDEX(Waypoints2!$A$3:$L$13,MATCH(Flight2!$M100,Waypoints2!$I$3:$I$13,1),7)</f>
        <v>26.7</v>
      </c>
      <c r="F100" s="3" t="str">
        <f>INDEX(Waypoints2!$A$3:$L$13,MATCH(Flight2!$M100,Waypoints2!$I$3:$I$13,1),8)</f>
        <v>NNE</v>
      </c>
      <c r="H100" s="3">
        <f t="shared" si="11"/>
        <v>860</v>
      </c>
      <c r="J100" s="10">
        <f t="shared" si="17"/>
        <v>7834.6666679084301</v>
      </c>
      <c r="M100" s="10">
        <f t="shared" si="19"/>
        <v>1230.5333333574235</v>
      </c>
      <c r="S100" s="3">
        <f t="shared" si="20"/>
        <v>-308.42231129656233</v>
      </c>
      <c r="T100" s="3">
        <f>SQRT(('Inmarsat-march7'!$E$3-(6371+$J100/1000)*COS(RADIANS($C100))*COS(RADIANS($D100)))^2+('Inmarsat-march7'!$F$3-(6371+$J100/1000)*COS(RADIANS($C100))*SIN(RADIANS($D100)))^2+('Inmarsat-march7'!$G$3-(6371+$J100/1000)*SIN(RADIANS($C100)))^2)</f>
        <v>37037.779578981499</v>
      </c>
      <c r="U100" s="3">
        <f t="shared" si="21"/>
        <v>5.1403718178407871</v>
      </c>
    </row>
    <row r="101" spans="1:21" x14ac:dyDescent="0.25">
      <c r="A101" s="4">
        <v>41705.757638888892</v>
      </c>
      <c r="B101" s="7">
        <f t="shared" si="18"/>
        <v>1.683333333407063</v>
      </c>
      <c r="C101" s="13">
        <f t="shared" si="22"/>
        <v>6.7577736528714878</v>
      </c>
      <c r="D101" s="13">
        <f t="shared" si="23"/>
        <v>97.877182853426319</v>
      </c>
      <c r="E101" s="3">
        <f>INDEX(Waypoints2!$A$3:$L$13,MATCH(Flight2!$M101,Waypoints2!$I$3:$I$13,1),7)</f>
        <v>26.7</v>
      </c>
      <c r="F101" s="3" t="str">
        <f>INDEX(Waypoints2!$A$3:$L$13,MATCH(Flight2!$M101,Waypoints2!$I$3:$I$13,1),8)</f>
        <v>NNE</v>
      </c>
      <c r="H101" s="3">
        <f t="shared" ref="H101:H164" si="24">H100</f>
        <v>860</v>
      </c>
      <c r="J101" s="10">
        <f t="shared" si="17"/>
        <v>7834.6666679084301</v>
      </c>
      <c r="M101" s="10">
        <f t="shared" si="19"/>
        <v>1244.8666667374782</v>
      </c>
      <c r="N101" s="3" t="s">
        <v>181</v>
      </c>
      <c r="S101" s="3">
        <f t="shared" si="20"/>
        <v>-310.16367632624076</v>
      </c>
      <c r="T101" s="3">
        <f>SQRT(('Inmarsat-march7'!$E$3-(6371+$J101/1000)*COS(RADIANS($C101))*COS(RADIANS($D101)))^2+('Inmarsat-march7'!$F$3-(6371+$J101/1000)*COS(RADIANS($C101))*SIN(RADIANS($D101)))^2+('Inmarsat-march7'!$G$3-(6371+$J101/1000)*SIN(RADIANS($C101)))^2)</f>
        <v>37042.948973603787</v>
      </c>
      <c r="U101" s="3">
        <f t="shared" si="21"/>
        <v>5.1693946222876548</v>
      </c>
    </row>
    <row r="102" spans="1:21" x14ac:dyDescent="0.25">
      <c r="A102" s="4">
        <v>41705.758333333339</v>
      </c>
      <c r="B102" s="7">
        <f t="shared" si="18"/>
        <v>1.7000000001280569</v>
      </c>
      <c r="C102" s="13">
        <f t="shared" si="22"/>
        <v>6.8729282047713802</v>
      </c>
      <c r="D102" s="13">
        <f t="shared" si="23"/>
        <v>97.935520489944054</v>
      </c>
      <c r="E102" s="3">
        <f>INDEX(Waypoints2!$A$3:$L$13,MATCH(Flight2!$M102,Waypoints2!$I$3:$I$13,1),7)</f>
        <v>26.7</v>
      </c>
      <c r="F102" s="3" t="str">
        <f>INDEX(Waypoints2!$A$3:$L$13,MATCH(Flight2!$M102,Waypoints2!$I$3:$I$13,1),8)</f>
        <v>NNE</v>
      </c>
      <c r="H102" s="3">
        <f t="shared" si="24"/>
        <v>860</v>
      </c>
      <c r="J102" s="10">
        <f t="shared" si="17"/>
        <v>7834.6666679084301</v>
      </c>
      <c r="M102" s="10">
        <f t="shared" si="19"/>
        <v>1259.2000001175329</v>
      </c>
      <c r="N102" s="3" t="s">
        <v>182</v>
      </c>
      <c r="S102" s="3">
        <f t="shared" si="20"/>
        <v>-311.90181881980959</v>
      </c>
      <c r="T102" s="3">
        <f>SQRT(('Inmarsat-march7'!$E$3-(6371+$J102/1000)*COS(RADIANS($C102))*COS(RADIANS($D102)))^2+('Inmarsat-march7'!$F$3-(6371+$J102/1000)*COS(RADIANS($C102))*SIN(RADIANS($D102)))^2+('Inmarsat-march7'!$G$3-(6371+$J102/1000)*SIN(RADIANS($C102)))^2)</f>
        <v>37048.147337267728</v>
      </c>
      <c r="U102" s="3">
        <f t="shared" si="21"/>
        <v>5.1983636639415636</v>
      </c>
    </row>
    <row r="103" spans="1:21" x14ac:dyDescent="0.25">
      <c r="A103" s="4">
        <v>41705.759027777778</v>
      </c>
      <c r="B103" s="7">
        <f t="shared" si="18"/>
        <v>1.7166666666744277</v>
      </c>
      <c r="C103" s="14">
        <v>7</v>
      </c>
      <c r="D103" s="14">
        <v>98</v>
      </c>
      <c r="E103" s="3">
        <f>INDEX(Waypoints2!$A$3:$L$13,MATCH(Flight2!$M103,Waypoints2!$I$3:$I$13,1),7)</f>
        <v>26.7</v>
      </c>
      <c r="F103" s="3" t="str">
        <f>INDEX(Waypoints2!$A$3:$L$13,MATCH(Flight2!$M103,Waypoints2!$I$3:$I$13,1),8)</f>
        <v>NNE</v>
      </c>
      <c r="H103" s="3">
        <f t="shared" si="24"/>
        <v>860</v>
      </c>
      <c r="J103" s="10">
        <f t="shared" si="17"/>
        <v>7834.6666679084301</v>
      </c>
      <c r="M103" s="10">
        <f t="shared" si="19"/>
        <v>1273.5333333474118</v>
      </c>
      <c r="N103" s="3" t="s">
        <v>47</v>
      </c>
      <c r="S103" s="3">
        <f t="shared" si="20"/>
        <v>-346.55988199961871</v>
      </c>
      <c r="T103" s="3">
        <f>SQRT(('Inmarsat-march7'!$E$3-(6371+$J103/1000)*COS(RADIANS($C103))*COS(RADIANS($D103)))^2+('Inmarsat-march7'!$F$3-(6371+$J103/1000)*COS(RADIANS($C103))*SIN(RADIANS($D103)))^2+('Inmarsat-march7'!$G$3-(6371+$J103/1000)*SIN(RADIANS($C103)))^2)</f>
        <v>37053.923335259366</v>
      </c>
      <c r="U103" s="3">
        <f t="shared" si="21"/>
        <v>5.7759979916372686</v>
      </c>
    </row>
    <row r="104" spans="1:21" x14ac:dyDescent="0.25">
      <c r="A104" s="4">
        <v>41705.759722222225</v>
      </c>
      <c r="B104" s="7">
        <f t="shared" si="18"/>
        <v>1.7333333333954215</v>
      </c>
      <c r="C104" s="13">
        <f t="shared" ref="C104:C167" si="25">DEGREES(ASIN(SIN(RADIANS(C103))*COS(($M104-$M103)/6371) + COS(RADIANS(C103))*SIN(($M104-$M103)/6371)*COS(RADIANS($E103))))</f>
        <v>7.115154426277317</v>
      </c>
      <c r="D104" s="13">
        <f t="shared" ref="D104:D167" si="26">DEGREES(RADIANS(D103)+ ATAN2(COS(($M104-$M103)/6371)-SIN(RADIANS(C103))*SIN(RADIANS(C104)), SIN(RADIANS($E103))*SIN(($M104-$M103)/6371)*COS(RADIANS(C103))))</f>
        <v>98.058367900843152</v>
      </c>
      <c r="E104" s="3">
        <f>INDEX(Waypoints2!$A$3:$L$13,MATCH(Flight2!$M104,Waypoints2!$I$3:$I$13,1),7)</f>
        <v>308</v>
      </c>
      <c r="F104" s="3" t="str">
        <f>INDEX(Waypoints2!$A$3:$L$13,MATCH(Flight2!$M104,Waypoints2!$I$3:$I$13,1),8)</f>
        <v>NW</v>
      </c>
      <c r="H104" s="3">
        <f t="shared" si="24"/>
        <v>860</v>
      </c>
      <c r="J104" s="10">
        <f t="shared" si="17"/>
        <v>7834.6666679084301</v>
      </c>
      <c r="M104" s="10">
        <f t="shared" si="19"/>
        <v>1287.8666667274665</v>
      </c>
      <c r="S104" s="3">
        <f t="shared" si="20"/>
        <v>-315.54783234878101</v>
      </c>
      <c r="T104" s="3">
        <f>SQRT(('Inmarsat-march7'!$E$3-(6371+$J104/1000)*COS(RADIANS($C104))*COS(RADIANS($D104)))^2+('Inmarsat-march7'!$F$3-(6371+$J104/1000)*COS(RADIANS($C104))*SIN(RADIANS($D104)))^2+('Inmarsat-march7'!$G$3-(6371+$J104/1000)*SIN(RADIANS($C104)))^2)</f>
        <v>37059.182465815655</v>
      </c>
      <c r="U104" s="3">
        <f t="shared" si="21"/>
        <v>5.2591305562891648</v>
      </c>
    </row>
    <row r="105" spans="1:21" x14ac:dyDescent="0.25">
      <c r="A105" s="18">
        <v>41705.760416666672</v>
      </c>
      <c r="B105" s="17">
        <f t="shared" si="18"/>
        <v>1.7500000001164153</v>
      </c>
      <c r="C105" s="13">
        <f t="shared" si="25"/>
        <v>7.1945036092921555</v>
      </c>
      <c r="D105" s="13">
        <f t="shared" si="26"/>
        <v>97.955985079704078</v>
      </c>
      <c r="E105" s="3">
        <f>INDEX(Waypoints2!$A$3:$L$13,MATCH(Flight2!$M105,Waypoints2!$I$3:$I$13,1),7)</f>
        <v>308</v>
      </c>
      <c r="F105" s="3" t="str">
        <f>INDEX(Waypoints2!$A$3:$L$13,MATCH(Flight2!$M105,Waypoints2!$I$3:$I$13,1),8)</f>
        <v>NW</v>
      </c>
      <c r="G105" s="20"/>
      <c r="H105" s="20">
        <f t="shared" si="24"/>
        <v>860</v>
      </c>
      <c r="I105" s="20"/>
      <c r="J105" s="10">
        <f t="shared" si="17"/>
        <v>7834.6666679084301</v>
      </c>
      <c r="K105" s="20"/>
      <c r="L105" s="16"/>
      <c r="M105" s="16">
        <f t="shared" si="19"/>
        <v>1302.2000001075212</v>
      </c>
      <c r="N105" s="20" t="s">
        <v>183</v>
      </c>
      <c r="S105" s="3">
        <f t="shared" si="20"/>
        <v>375.03777743523153</v>
      </c>
      <c r="T105" s="3">
        <f>SQRT(('Inmarsat-march7'!$E$3-(6371+$J105/1000)*COS(RADIANS($C105))*COS(RADIANS($D105)))^2+('Inmarsat-march7'!$F$3-(6371+$J105/1000)*COS(RADIANS($C105))*SIN(RADIANS($D105)))^2+('Inmarsat-march7'!$G$3-(6371+$J105/1000)*SIN(RADIANS($C105)))^2)</f>
        <v>37052.931836171359</v>
      </c>
      <c r="U105" s="3">
        <f t="shared" si="21"/>
        <v>-6.2506296442952589</v>
      </c>
    </row>
    <row r="106" spans="1:21" x14ac:dyDescent="0.25">
      <c r="A106" s="4">
        <v>41705.761111111111</v>
      </c>
      <c r="B106" s="7">
        <f t="shared" si="18"/>
        <v>1.7666666666627862</v>
      </c>
      <c r="C106" s="13">
        <f t="shared" si="25"/>
        <v>7.2738526647696586</v>
      </c>
      <c r="D106" s="13">
        <f t="shared" si="26"/>
        <v>97.85358425982848</v>
      </c>
      <c r="E106" s="3">
        <f>INDEX(Waypoints2!$A$3:$L$13,MATCH(Flight2!$M106,Waypoints2!$I$3:$I$13,1),7)</f>
        <v>308</v>
      </c>
      <c r="F106" s="3" t="str">
        <f>INDEX(Waypoints2!$A$3:$L$13,MATCH(Flight2!$M106,Waypoints2!$I$3:$I$13,1),8)</f>
        <v>NW</v>
      </c>
      <c r="H106" s="3">
        <f t="shared" si="24"/>
        <v>860</v>
      </c>
      <c r="J106" s="10">
        <f t="shared" si="17"/>
        <v>7834.6666679084301</v>
      </c>
      <c r="M106" s="10">
        <f t="shared" si="19"/>
        <v>1316.5333333374001</v>
      </c>
      <c r="N106" s="3" t="s">
        <v>182</v>
      </c>
      <c r="S106" s="3">
        <f t="shared" si="20"/>
        <v>373.18099366221247</v>
      </c>
      <c r="T106" s="3">
        <f>SQRT(('Inmarsat-march7'!$E$3-(6371+$J106/1000)*COS(RADIANS($C106))*COS(RADIANS($D106)))^2+('Inmarsat-march7'!$F$3-(6371+$J106/1000)*COS(RADIANS($C106))*SIN(RADIANS($D106)))^2+('Inmarsat-march7'!$G$3-(6371+$J106/1000)*SIN(RADIANS($C106)))^2)</f>
        <v>37046.712152988548</v>
      </c>
      <c r="U106" s="3">
        <f t="shared" si="21"/>
        <v>-6.2196831828114227</v>
      </c>
    </row>
    <row r="107" spans="1:21" x14ac:dyDescent="0.25">
      <c r="A107" s="4">
        <v>41705.761805555558</v>
      </c>
      <c r="B107" s="7">
        <f t="shared" si="18"/>
        <v>1.78333333338378</v>
      </c>
      <c r="C107" s="13">
        <f t="shared" si="25"/>
        <v>7.353201594327726</v>
      </c>
      <c r="D107" s="13">
        <f t="shared" si="26"/>
        <v>97.751165236299713</v>
      </c>
      <c r="E107" s="3">
        <f>INDEX(Waypoints2!$A$3:$L$13,MATCH(Flight2!$M107,Waypoints2!$I$3:$I$13,1),7)</f>
        <v>308</v>
      </c>
      <c r="F107" s="3" t="str">
        <f>INDEX(Waypoints2!$A$3:$L$13,MATCH(Flight2!$M107,Waypoints2!$I$3:$I$13,1),8)</f>
        <v>NW</v>
      </c>
      <c r="H107" s="3">
        <f t="shared" si="24"/>
        <v>860</v>
      </c>
      <c r="J107" s="10">
        <f t="shared" si="17"/>
        <v>7834.6666679084301</v>
      </c>
      <c r="M107" s="10">
        <f t="shared" si="19"/>
        <v>1330.8666667174548</v>
      </c>
      <c r="S107" s="3">
        <f t="shared" si="20"/>
        <v>371.32037349531657</v>
      </c>
      <c r="T107" s="3">
        <f>SQRT(('Inmarsat-march7'!$E$3-(6371+$J107/1000)*COS(RADIANS($C107))*COS(RADIANS($D107)))^2+('Inmarsat-march7'!$F$3-(6371+$J107/1000)*COS(RADIANS($C107))*SIN(RADIANS($D107)))^2+('Inmarsat-march7'!$G$3-(6371+$J107/1000)*SIN(RADIANS($C107)))^2)</f>
        <v>37040.523480076787</v>
      </c>
      <c r="U107" s="3">
        <f t="shared" si="21"/>
        <v>-6.1886729117613868</v>
      </c>
    </row>
    <row r="108" spans="1:21" x14ac:dyDescent="0.25">
      <c r="A108" s="4">
        <v>41705.762500000004</v>
      </c>
      <c r="B108" s="7">
        <f t="shared" si="18"/>
        <v>1.8000000001047738</v>
      </c>
      <c r="C108" s="13">
        <f t="shared" si="25"/>
        <v>7.4325503970899982</v>
      </c>
      <c r="D108" s="13">
        <f t="shared" si="26"/>
        <v>97.648727807243006</v>
      </c>
      <c r="E108" s="3">
        <f>INDEX(Waypoints2!$A$3:$L$13,MATCH(Flight2!$M108,Waypoints2!$I$3:$I$13,1),7)</f>
        <v>308</v>
      </c>
      <c r="F108" s="3" t="str">
        <f>INDEX(Waypoints2!$A$3:$L$13,MATCH(Flight2!$M108,Waypoints2!$I$3:$I$13,1),8)</f>
        <v>NW</v>
      </c>
      <c r="H108" s="3">
        <f t="shared" si="24"/>
        <v>860</v>
      </c>
      <c r="J108" s="10">
        <f t="shared" si="17"/>
        <v>7834.6666679084301</v>
      </c>
      <c r="M108" s="10">
        <f t="shared" si="19"/>
        <v>1345.2000000975095</v>
      </c>
      <c r="S108" s="3">
        <f t="shared" si="20"/>
        <v>369.45592788167227</v>
      </c>
      <c r="T108" s="3">
        <f>SQRT(('Inmarsat-march7'!$E$3-(6371+$J108/1000)*COS(RADIANS($C108))*COS(RADIANS($D108)))^2+('Inmarsat-march7'!$F$3-(6371+$J108/1000)*COS(RADIANS($C108))*SIN(RADIANS($D108)))^2+('Inmarsat-march7'!$G$3-(6371+$J108/1000)*SIN(RADIANS($C108)))^2)</f>
        <v>37034.365881258687</v>
      </c>
      <c r="U108" s="3">
        <f t="shared" si="21"/>
        <v>-6.1575988180993591</v>
      </c>
    </row>
    <row r="109" spans="1:21" x14ac:dyDescent="0.25">
      <c r="A109" s="4">
        <v>41705.763194444444</v>
      </c>
      <c r="B109" s="7">
        <f t="shared" si="18"/>
        <v>1.8166666666511446</v>
      </c>
      <c r="C109" s="13">
        <f t="shared" si="25"/>
        <v>7.5118990721796077</v>
      </c>
      <c r="D109" s="13">
        <f t="shared" si="26"/>
        <v>97.54627177060523</v>
      </c>
      <c r="E109" s="3">
        <f>INDEX(Waypoints2!$A$3:$L$13,MATCH(Flight2!$M109,Waypoints2!$I$3:$I$13,1),7)</f>
        <v>308</v>
      </c>
      <c r="F109" s="3" t="str">
        <f>INDEX(Waypoints2!$A$3:$L$13,MATCH(Flight2!$M109,Waypoints2!$I$3:$I$13,1),8)</f>
        <v>NW</v>
      </c>
      <c r="H109" s="3">
        <f t="shared" si="24"/>
        <v>860</v>
      </c>
      <c r="J109" s="10">
        <f t="shared" si="17"/>
        <v>7834.6666679084301</v>
      </c>
      <c r="M109" s="10">
        <f t="shared" si="19"/>
        <v>1359.5333333273884</v>
      </c>
      <c r="S109" s="3">
        <f t="shared" si="20"/>
        <v>367.58766785123566</v>
      </c>
      <c r="T109" s="3">
        <f>SQRT(('Inmarsat-march7'!$E$3-(6371+$J109/1000)*COS(RADIANS($C109))*COS(RADIANS($D109)))^2+('Inmarsat-march7'!$F$3-(6371+$J109/1000)*COS(RADIANS($C109))*SIN(RADIANS($D109)))^2+('Inmarsat-march7'!$G$3-(6371+$J109/1000)*SIN(RADIANS($C109)))^2)</f>
        <v>37028.239420172053</v>
      </c>
      <c r="U109" s="3">
        <f t="shared" si="21"/>
        <v>-6.1264610866346629</v>
      </c>
    </row>
    <row r="110" spans="1:21" x14ac:dyDescent="0.25">
      <c r="A110" s="4">
        <v>41705.763888888891</v>
      </c>
      <c r="B110" s="7">
        <f t="shared" si="18"/>
        <v>1.8333333333721384</v>
      </c>
      <c r="C110" s="13">
        <f t="shared" si="25"/>
        <v>7.5912476212129079</v>
      </c>
      <c r="D110" s="13">
        <f t="shared" si="26"/>
        <v>97.443796920931348</v>
      </c>
      <c r="E110" s="3">
        <f>INDEX(Waypoints2!$A$3:$L$13,MATCH(Flight2!$M110,Waypoints2!$I$3:$I$13,1),7)</f>
        <v>308</v>
      </c>
      <c r="F110" s="3" t="str">
        <f>INDEX(Waypoints2!$A$3:$L$13,MATCH(Flight2!$M110,Waypoints2!$I$3:$I$13,1),8)</f>
        <v>NW</v>
      </c>
      <c r="H110" s="3">
        <f t="shared" si="24"/>
        <v>860</v>
      </c>
      <c r="J110" s="10">
        <f t="shared" si="17"/>
        <v>7834.6666679084301</v>
      </c>
      <c r="M110" s="10">
        <f t="shared" si="19"/>
        <v>1373.8666667074431</v>
      </c>
      <c r="S110" s="3">
        <f t="shared" si="20"/>
        <v>365.71560445663204</v>
      </c>
      <c r="T110" s="3">
        <f>SQRT(('Inmarsat-march7'!$E$3-(6371+$J110/1000)*COS(RADIANS($C110))*COS(RADIANS($D110)))^2+('Inmarsat-march7'!$F$3-(6371+$J110/1000)*COS(RADIANS($C110))*SIN(RADIANS($D110)))^2+('Inmarsat-march7'!$G$3-(6371+$J110/1000)*SIN(RADIANS($C110)))^2)</f>
        <v>37022.144160077907</v>
      </c>
      <c r="U110" s="3">
        <f t="shared" si="21"/>
        <v>-6.0952600941454875</v>
      </c>
    </row>
    <row r="111" spans="1:21" x14ac:dyDescent="0.25">
      <c r="A111" s="4">
        <v>41705.764583333337</v>
      </c>
      <c r="B111" s="7">
        <f t="shared" si="18"/>
        <v>1.8500000000931323</v>
      </c>
      <c r="C111" s="13">
        <f t="shared" si="25"/>
        <v>7.6705960433120159</v>
      </c>
      <c r="D111" s="13">
        <f t="shared" si="26"/>
        <v>97.341303055803678</v>
      </c>
      <c r="E111" s="3">
        <f>INDEX(Waypoints2!$A$3:$L$13,MATCH(Flight2!$M111,Waypoints2!$I$3:$I$13,1),7)</f>
        <v>308</v>
      </c>
      <c r="F111" s="3" t="str">
        <f>INDEX(Waypoints2!$A$3:$L$13,MATCH(Flight2!$M111,Waypoints2!$I$3:$I$13,1),8)</f>
        <v>NW</v>
      </c>
      <c r="H111" s="3">
        <f t="shared" si="24"/>
        <v>860</v>
      </c>
      <c r="J111" s="10">
        <f t="shared" si="17"/>
        <v>8168.0000023283064</v>
      </c>
      <c r="L111" s="10">
        <v>20</v>
      </c>
      <c r="M111" s="10">
        <f t="shared" si="19"/>
        <v>1388.2000000874978</v>
      </c>
      <c r="S111" s="3">
        <f t="shared" si="20"/>
        <v>379.43325957162523</v>
      </c>
      <c r="T111" s="3">
        <f>SQRT(('Inmarsat-march7'!$E$3-(6371+$J111/1000)*COS(RADIANS($C111))*COS(RADIANS($D111)))^2+('Inmarsat-march7'!$F$3-(6371+$J111/1000)*COS(RADIANS($C111))*SIN(RADIANS($D111)))^2+('Inmarsat-march7'!$G$3-(6371+$J111/1000)*SIN(RADIANS($C111)))^2)</f>
        <v>37015.820272397767</v>
      </c>
      <c r="U111" s="3">
        <f t="shared" si="21"/>
        <v>-6.323887680140615</v>
      </c>
    </row>
    <row r="112" spans="1:21" x14ac:dyDescent="0.25">
      <c r="A112" s="4">
        <v>41705.765277777777</v>
      </c>
      <c r="B112" s="7">
        <f t="shared" si="18"/>
        <v>1.8666666666395031</v>
      </c>
      <c r="C112" s="13">
        <f t="shared" si="25"/>
        <v>7.7499443375985324</v>
      </c>
      <c r="D112" s="13">
        <f t="shared" si="26"/>
        <v>97.238789972620054</v>
      </c>
      <c r="E112" s="3">
        <f>INDEX(Waypoints2!$A$3:$L$13,MATCH(Flight2!$M112,Waypoints2!$I$3:$I$13,1),7)</f>
        <v>308</v>
      </c>
      <c r="F112" s="3" t="str">
        <f>INDEX(Waypoints2!$A$3:$L$13,MATCH(Flight2!$M112,Waypoints2!$I$3:$I$13,1),8)</f>
        <v>NW</v>
      </c>
      <c r="H112" s="3">
        <f t="shared" si="24"/>
        <v>860</v>
      </c>
      <c r="J112" s="10">
        <f t="shared" si="17"/>
        <v>8667.9999987194315</v>
      </c>
      <c r="L112" s="10">
        <v>30</v>
      </c>
      <c r="M112" s="10">
        <f t="shared" si="19"/>
        <v>1402.5333333173767</v>
      </c>
      <c r="S112" s="3">
        <f t="shared" si="20"/>
        <v>385.40389156784414</v>
      </c>
      <c r="T112" s="3">
        <f>SQRT(('Inmarsat-march7'!$E$3-(6371+$J112/1000)*COS(RADIANS($C112))*COS(RADIANS($D112)))^2+('Inmarsat-march7'!$F$3-(6371+$J112/1000)*COS(RADIANS($C112))*SIN(RADIANS($D112)))^2+('Inmarsat-march7'!$G$3-(6371+$J112/1000)*SIN(RADIANS($C112)))^2)</f>
        <v>37009.396874251332</v>
      </c>
      <c r="U112" s="3">
        <f t="shared" si="21"/>
        <v>-6.4233981464349199</v>
      </c>
    </row>
    <row r="113" spans="1:21" x14ac:dyDescent="0.25">
      <c r="A113" s="4">
        <v>41705.765972222223</v>
      </c>
      <c r="B113" s="7">
        <f t="shared" si="18"/>
        <v>1.8833333333604969</v>
      </c>
      <c r="C113" s="13">
        <f t="shared" si="25"/>
        <v>7.8292925056872607</v>
      </c>
      <c r="D113" s="13">
        <f t="shared" si="26"/>
        <v>97.136257465368331</v>
      </c>
      <c r="E113" s="3">
        <f>INDEX(Waypoints2!$A$3:$L$13,MATCH(Flight2!$M113,Waypoints2!$I$3:$I$13,1),7)</f>
        <v>308</v>
      </c>
      <c r="F113" s="3" t="str">
        <f>INDEX(Waypoints2!$A$3:$L$13,MATCH(Flight2!$M113,Waypoints2!$I$3:$I$13,1),8)</f>
        <v>NW</v>
      </c>
      <c r="H113" s="3">
        <f t="shared" si="24"/>
        <v>860</v>
      </c>
      <c r="J113" s="10">
        <f t="shared" si="17"/>
        <v>9168.000000349246</v>
      </c>
      <c r="L113" s="10">
        <v>30</v>
      </c>
      <c r="M113" s="10">
        <f t="shared" si="19"/>
        <v>1416.8666666974314</v>
      </c>
      <c r="S113" s="3">
        <f t="shared" si="20"/>
        <v>383.58427161011969</v>
      </c>
      <c r="T113" s="3">
        <f>SQRT(('Inmarsat-march7'!$E$3-(6371+$J113/1000)*COS(RADIANS($C113))*COS(RADIANS($D113)))^2+('Inmarsat-march7'!$F$3-(6371+$J113/1000)*COS(RADIANS($C113))*SIN(RADIANS($D113)))^2+('Inmarsat-march7'!$G$3-(6371+$J113/1000)*SIN(RADIANS($C113)))^2)</f>
        <v>37003.003803036991</v>
      </c>
      <c r="U113" s="3">
        <f t="shared" si="21"/>
        <v>-6.3930712143410346</v>
      </c>
    </row>
    <row r="114" spans="1:21" x14ac:dyDescent="0.25">
      <c r="A114" s="4">
        <v>41705.76666666667</v>
      </c>
      <c r="B114" s="7">
        <f t="shared" si="18"/>
        <v>1.9000000000814907</v>
      </c>
      <c r="C114" s="13">
        <f t="shared" si="25"/>
        <v>7.9086405466987824</v>
      </c>
      <c r="D114" s="13">
        <f t="shared" si="26"/>
        <v>97.033705331069328</v>
      </c>
      <c r="E114" s="3">
        <f>INDEX(Waypoints2!$A$3:$L$13,MATCH(Flight2!$M114,Waypoints2!$I$3:$I$13,1),7)</f>
        <v>308</v>
      </c>
      <c r="F114" s="3" t="str">
        <f>INDEX(Waypoints2!$A$3:$L$13,MATCH(Flight2!$M114,Waypoints2!$I$3:$I$13,1),8)</f>
        <v>NW</v>
      </c>
      <c r="H114" s="3">
        <f t="shared" si="24"/>
        <v>860</v>
      </c>
      <c r="J114" s="10">
        <f t="shared" si="17"/>
        <v>9668.0000019790605</v>
      </c>
      <c r="L114" s="10">
        <v>30</v>
      </c>
      <c r="M114" s="10">
        <f t="shared" si="19"/>
        <v>1431.200000077486</v>
      </c>
      <c r="S114" s="3">
        <f t="shared" si="20"/>
        <v>381.760408434721</v>
      </c>
      <c r="T114" s="3">
        <f>SQRT(('Inmarsat-march7'!$E$3-(6371+$J114/1000)*COS(RADIANS($C114))*COS(RADIANS($D114)))^2+('Inmarsat-march7'!$F$3-(6371+$J114/1000)*COS(RADIANS($C114))*SIN(RADIANS($D114)))^2+('Inmarsat-march7'!$G$3-(6371+$J114/1000)*SIN(RADIANS($C114)))^2)</f>
        <v>36996.641129542339</v>
      </c>
      <c r="U114" s="3">
        <f t="shared" si="21"/>
        <v>-6.3626734946519719</v>
      </c>
    </row>
    <row r="115" spans="1:21" x14ac:dyDescent="0.25">
      <c r="A115" s="4">
        <v>41705.767361111117</v>
      </c>
      <c r="B115" s="7">
        <f t="shared" si="18"/>
        <v>1.9166666668024845</v>
      </c>
      <c r="C115" s="13">
        <f t="shared" si="25"/>
        <v>7.9879884605843943</v>
      </c>
      <c r="D115" s="13">
        <f t="shared" si="26"/>
        <v>96.93113336547826</v>
      </c>
      <c r="E115" s="3">
        <f>INDEX(Waypoints2!$A$3:$L$13,MATCH(Flight2!$M115,Waypoints2!$I$3:$I$13,1),7)</f>
        <v>308</v>
      </c>
      <c r="F115" s="3" t="str">
        <f>INDEX(Waypoints2!$A$3:$L$13,MATCH(Flight2!$M115,Waypoints2!$I$3:$I$13,1),8)</f>
        <v>NW</v>
      </c>
      <c r="H115" s="3">
        <f t="shared" si="24"/>
        <v>860</v>
      </c>
      <c r="J115" s="10">
        <f t="shared" si="17"/>
        <v>10168.000003608875</v>
      </c>
      <c r="L115" s="10">
        <v>30</v>
      </c>
      <c r="M115" s="10">
        <f t="shared" si="19"/>
        <v>1445.5333334575407</v>
      </c>
      <c r="N115" s="3" t="s">
        <v>184</v>
      </c>
      <c r="O115" s="6">
        <v>275</v>
      </c>
      <c r="S115" s="3">
        <f t="shared" si="20"/>
        <v>379.93231166481803</v>
      </c>
      <c r="T115" s="3">
        <f>SQRT(('Inmarsat-march7'!$E$3-(6371+$J115/1000)*COS(RADIANS($C115))*COS(RADIANS($D115)))^2+('Inmarsat-march7'!$F$3-(6371+$J115/1000)*COS(RADIANS($C115))*SIN(RADIANS($D115)))^2+('Inmarsat-march7'!$G$3-(6371+$J115/1000)*SIN(RADIANS($C115)))^2)</f>
        <v>36990.308924327284</v>
      </c>
      <c r="U115" s="3">
        <f t="shared" si="21"/>
        <v>-6.3322052150542731</v>
      </c>
    </row>
    <row r="116" spans="1:21" x14ac:dyDescent="0.25">
      <c r="A116" s="4">
        <v>41705.768055555556</v>
      </c>
      <c r="B116" s="7">
        <f t="shared" si="18"/>
        <v>1.9333333333488554</v>
      </c>
      <c r="C116" s="13">
        <f t="shared" si="25"/>
        <v>8.067336246463654</v>
      </c>
      <c r="D116" s="13">
        <f t="shared" si="26"/>
        <v>96.828541365231828</v>
      </c>
      <c r="E116" s="3">
        <f>INDEX(Waypoints2!$A$3:$L$13,MATCH(Flight2!$M116,Waypoints2!$I$3:$I$13,1),7)</f>
        <v>308</v>
      </c>
      <c r="F116" s="3" t="str">
        <f>INDEX(Waypoints2!$A$3:$L$13,MATCH(Flight2!$M116,Waypoints2!$I$3:$I$13,1),8)</f>
        <v>NW</v>
      </c>
      <c r="H116" s="3">
        <f t="shared" si="24"/>
        <v>860</v>
      </c>
      <c r="J116" s="10">
        <f t="shared" si="17"/>
        <v>10501.333334536292</v>
      </c>
      <c r="L116" s="10">
        <v>20</v>
      </c>
      <c r="M116" s="10">
        <f t="shared" si="19"/>
        <v>1459.8666666874196</v>
      </c>
      <c r="S116" s="3">
        <f t="shared" si="20"/>
        <v>370.25039872189808</v>
      </c>
      <c r="T116" s="3">
        <f>SQRT(('Inmarsat-march7'!$E$3-(6371+$J116/1000)*COS(RADIANS($C116))*COS(RADIANS($D116)))^2+('Inmarsat-march7'!$F$3-(6371+$J116/1000)*COS(RADIANS($C116))*SIN(RADIANS($D116)))^2+('Inmarsat-march7'!$G$3-(6371+$J116/1000)*SIN(RADIANS($C116)))^2)</f>
        <v>36984.138084393126</v>
      </c>
      <c r="U116" s="3">
        <f t="shared" si="21"/>
        <v>-6.170839934158721</v>
      </c>
    </row>
    <row r="117" spans="1:21" x14ac:dyDescent="0.25">
      <c r="A117" s="4">
        <v>41705.768750000003</v>
      </c>
      <c r="B117" s="7">
        <f t="shared" si="18"/>
        <v>1.9500000000698492</v>
      </c>
      <c r="C117" s="13">
        <f t="shared" si="25"/>
        <v>8.1466839059492813</v>
      </c>
      <c r="D117" s="13">
        <f t="shared" si="26"/>
        <v>96.725929123545882</v>
      </c>
      <c r="E117" s="3">
        <f>INDEX(Waypoints2!$A$3:$L$13,MATCH(Flight2!$M117,Waypoints2!$I$3:$I$13,1),7)</f>
        <v>308</v>
      </c>
      <c r="F117" s="3" t="str">
        <f>INDEX(Waypoints2!$A$3:$L$13,MATCH(Flight2!$M117,Waypoints2!$I$3:$I$13,1),8)</f>
        <v>NW</v>
      </c>
      <c r="H117" s="3">
        <f t="shared" si="24"/>
        <v>860</v>
      </c>
      <c r="J117" s="10">
        <f t="shared" ref="J117:J180" si="27">(A117-A116)*24*1000*L117+J116</f>
        <v>10668.00000174623</v>
      </c>
      <c r="L117" s="10">
        <v>10</v>
      </c>
      <c r="M117" s="10">
        <f t="shared" si="19"/>
        <v>1474.2000000674743</v>
      </c>
      <c r="N117" s="3" t="s">
        <v>184</v>
      </c>
      <c r="O117" s="6">
        <v>175</v>
      </c>
      <c r="S117" s="3">
        <f t="shared" si="20"/>
        <v>360.53299699052309</v>
      </c>
      <c r="T117" s="3">
        <f>SQRT(('Inmarsat-march7'!$E$3-(6371+$J117/1000)*COS(RADIANS($C117))*COS(RADIANS($D117)))^2+('Inmarsat-march7'!$F$3-(6371+$J117/1000)*COS(RADIANS($C117))*SIN(RADIANS($D117)))^2+('Inmarsat-march7'!$G$3-(6371+$J117/1000)*SIN(RADIANS($C117)))^2)</f>
        <v>36978.129201090363</v>
      </c>
      <c r="U117" s="3">
        <f t="shared" si="21"/>
        <v>-6.0088833027621149</v>
      </c>
    </row>
    <row r="118" spans="1:21" x14ac:dyDescent="0.25">
      <c r="A118" s="4">
        <v>41705.76944444445</v>
      </c>
      <c r="B118" s="7">
        <f t="shared" si="18"/>
        <v>1.966666666790843</v>
      </c>
      <c r="C118" s="13">
        <f t="shared" si="25"/>
        <v>8.2260314381597972</v>
      </c>
      <c r="D118" s="13">
        <f t="shared" si="26"/>
        <v>96.623296436663352</v>
      </c>
      <c r="E118" s="3">
        <f>INDEX(Waypoints2!$A$3:$L$13,MATCH(Flight2!$M118,Waypoints2!$I$3:$I$13,1),7)</f>
        <v>308</v>
      </c>
      <c r="F118" s="3" t="str">
        <f>INDEX(Waypoints2!$A$3:$L$13,MATCH(Flight2!$M118,Waypoints2!$I$3:$I$13,1),8)</f>
        <v>NW</v>
      </c>
      <c r="H118" s="3">
        <f t="shared" si="24"/>
        <v>860</v>
      </c>
      <c r="J118" s="10">
        <f t="shared" si="27"/>
        <v>10668.00000174623</v>
      </c>
      <c r="M118" s="10">
        <f t="shared" si="19"/>
        <v>1488.533333447529</v>
      </c>
      <c r="S118" s="3">
        <f t="shared" si="20"/>
        <v>350.78039061416627</v>
      </c>
      <c r="T118" s="3">
        <f>SQRT(('Inmarsat-march7'!$E$3-(6371+$J118/1000)*COS(RADIANS($C118))*COS(RADIANS($D118)))^2+('Inmarsat-march7'!$F$3-(6371+$J118/1000)*COS(RADIANS($C118))*SIN(RADIANS($D118)))^2+('Inmarsat-march7'!$G$3-(6371+$J118/1000)*SIN(RADIANS($C118)))^2)</f>
        <v>36972.282861227737</v>
      </c>
      <c r="U118" s="3">
        <f t="shared" si="21"/>
        <v>-5.846339862626337</v>
      </c>
    </row>
    <row r="119" spans="1:21" x14ac:dyDescent="0.25">
      <c r="A119" s="4">
        <v>41705.770138888889</v>
      </c>
      <c r="B119" s="7">
        <f t="shared" si="18"/>
        <v>1.9833333333372138</v>
      </c>
      <c r="C119" s="13">
        <f t="shared" si="25"/>
        <v>8.3053788422132229</v>
      </c>
      <c r="D119" s="13">
        <f t="shared" si="26"/>
        <v>96.520643100628121</v>
      </c>
      <c r="E119" s="3">
        <f>INDEX(Waypoints2!$A$3:$L$13,MATCH(Flight2!$M119,Waypoints2!$I$3:$I$13,1),7)</f>
        <v>308</v>
      </c>
      <c r="F119" s="3" t="str">
        <f>INDEX(Waypoints2!$A$3:$L$13,MATCH(Flight2!$M119,Waypoints2!$I$3:$I$13,1),8)</f>
        <v>NW</v>
      </c>
      <c r="H119" s="3">
        <f t="shared" si="24"/>
        <v>860</v>
      </c>
      <c r="J119" s="10">
        <f t="shared" si="27"/>
        <v>10668.00000174623</v>
      </c>
      <c r="M119" s="10">
        <f t="shared" si="19"/>
        <v>1502.8666666774079</v>
      </c>
      <c r="N119" s="3" t="s">
        <v>184</v>
      </c>
      <c r="O119" s="6">
        <v>145</v>
      </c>
      <c r="S119" s="3">
        <f t="shared" si="20"/>
        <v>348.87367258461512</v>
      </c>
      <c r="T119" s="3">
        <f>SQRT(('Inmarsat-march7'!$E$3-(6371+$J119/1000)*COS(RADIANS($C119))*COS(RADIANS($D119)))^2+('Inmarsat-march7'!$F$3-(6371+$J119/1000)*COS(RADIANS($C119))*SIN(RADIANS($D119)))^2+('Inmarsat-march7'!$G$3-(6371+$J119/1000)*SIN(RADIANS($C119)))^2)</f>
        <v>36966.468300059962</v>
      </c>
      <c r="U119" s="3">
        <f t="shared" si="21"/>
        <v>-5.8145611677755369</v>
      </c>
    </row>
    <row r="120" spans="1:21" x14ac:dyDescent="0.25">
      <c r="A120" s="4">
        <v>41705.770833333336</v>
      </c>
      <c r="B120" s="7">
        <f t="shared" si="18"/>
        <v>2.0000000000582077</v>
      </c>
      <c r="C120" s="13">
        <f t="shared" si="25"/>
        <v>8.3847261197206979</v>
      </c>
      <c r="D120" s="13">
        <f t="shared" si="26"/>
        <v>96.417968908054959</v>
      </c>
      <c r="E120" s="3">
        <f>INDEX(Waypoints2!$A$3:$L$13,MATCH(Flight2!$M120,Waypoints2!$I$3:$I$13,1),7)</f>
        <v>308</v>
      </c>
      <c r="F120" s="3" t="str">
        <f>INDEX(Waypoints2!$A$3:$L$13,MATCH(Flight2!$M120,Waypoints2!$I$3:$I$13,1),8)</f>
        <v>NW</v>
      </c>
      <c r="H120" s="3">
        <f t="shared" si="24"/>
        <v>860</v>
      </c>
      <c r="J120" s="10">
        <f t="shared" si="27"/>
        <v>10668.00000174623</v>
      </c>
      <c r="M120" s="10">
        <f t="shared" si="19"/>
        <v>1517.2000000574626</v>
      </c>
      <c r="S120" s="3">
        <f t="shared" si="20"/>
        <v>346.96326220626696</v>
      </c>
      <c r="T120" s="3">
        <f>SQRT(('Inmarsat-march7'!$E$3-(6371+$J120/1000)*COS(RADIANS($C120))*COS(RADIANS($D120)))^2+('Inmarsat-march7'!$F$3-(6371+$J120/1000)*COS(RADIANS($C120))*SIN(RADIANS($D120)))^2+('Inmarsat-march7'!$G$3-(6371+$J120/1000)*SIN(RADIANS($C120)))^2)</f>
        <v>36960.685579004341</v>
      </c>
      <c r="U120" s="3">
        <f t="shared" si="21"/>
        <v>-5.782721055620641</v>
      </c>
    </row>
    <row r="121" spans="1:21" x14ac:dyDescent="0.25">
      <c r="A121" s="4">
        <v>41705.771527777782</v>
      </c>
      <c r="B121" s="7">
        <f t="shared" si="18"/>
        <v>2.0166666667792015</v>
      </c>
      <c r="C121" s="13">
        <f t="shared" si="25"/>
        <v>8.4640732697991972</v>
      </c>
      <c r="D121" s="13">
        <f t="shared" si="26"/>
        <v>96.315273654581361</v>
      </c>
      <c r="E121" s="3">
        <f>INDEX(Waypoints2!$A$3:$L$13,MATCH(Flight2!$M121,Waypoints2!$I$3:$I$13,1),7)</f>
        <v>308</v>
      </c>
      <c r="F121" s="3" t="str">
        <f>INDEX(Waypoints2!$A$3:$L$13,MATCH(Flight2!$M121,Waypoints2!$I$3:$I$13,1),8)</f>
        <v>NW</v>
      </c>
      <c r="H121" s="3">
        <f t="shared" si="24"/>
        <v>860</v>
      </c>
      <c r="J121" s="10">
        <f t="shared" si="27"/>
        <v>10668.00000174623</v>
      </c>
      <c r="M121" s="10">
        <f t="shared" si="19"/>
        <v>1531.5333334375173</v>
      </c>
      <c r="S121" s="3">
        <f t="shared" si="20"/>
        <v>345.04917108976201</v>
      </c>
      <c r="T121" s="3">
        <f>SQRT(('Inmarsat-march7'!$E$3-(6371+$J121/1000)*COS(RADIANS($C121))*COS(RADIANS($D121)))^2+('Inmarsat-march7'!$F$3-(6371+$J121/1000)*COS(RADIANS($C121))*SIN(RADIANS($D121)))^2+('Inmarsat-march7'!$G$3-(6371+$J121/1000)*SIN(RADIANS($C121)))^2)</f>
        <v>36954.934759467433</v>
      </c>
      <c r="U121" s="3">
        <f t="shared" si="21"/>
        <v>-5.7508195369082387</v>
      </c>
    </row>
    <row r="122" spans="1:21" x14ac:dyDescent="0.25">
      <c r="A122" s="4">
        <v>41705.772222222222</v>
      </c>
      <c r="B122" s="7">
        <f t="shared" si="18"/>
        <v>2.0333333333255723</v>
      </c>
      <c r="C122" s="13">
        <f t="shared" si="25"/>
        <v>8.5434202915651909</v>
      </c>
      <c r="D122" s="13">
        <f t="shared" si="26"/>
        <v>96.212557135639358</v>
      </c>
      <c r="E122" s="3">
        <f>INDEX(Waypoints2!$A$3:$L$13,MATCH(Flight2!$M122,Waypoints2!$I$3:$I$13,1),7)</f>
        <v>308</v>
      </c>
      <c r="F122" s="3" t="str">
        <f>INDEX(Waypoints2!$A$3:$L$13,MATCH(Flight2!$M122,Waypoints2!$I$3:$I$13,1),8)</f>
        <v>NW</v>
      </c>
      <c r="H122" s="3">
        <f t="shared" si="24"/>
        <v>860</v>
      </c>
      <c r="J122" s="10">
        <f t="shared" si="27"/>
        <v>10668.00000174623</v>
      </c>
      <c r="M122" s="10">
        <f t="shared" si="19"/>
        <v>1545.8666666673962</v>
      </c>
      <c r="S122" s="3">
        <f t="shared" si="20"/>
        <v>343.13141092619014</v>
      </c>
      <c r="T122" s="3">
        <f>SQRT(('Inmarsat-march7'!$E$3-(6371+$J122/1000)*COS(RADIANS($C122))*COS(RADIANS($D122)))^2+('Inmarsat-march7'!$F$3-(6371+$J122/1000)*COS(RADIANS($C122))*SIN(RADIANS($D122)))^2+('Inmarsat-march7'!$G$3-(6371+$J122/1000)*SIN(RADIANS($C122)))^2)</f>
        <v>36949.21590265994</v>
      </c>
      <c r="U122" s="3">
        <f t="shared" si="21"/>
        <v>-5.718856807492557</v>
      </c>
    </row>
    <row r="123" spans="1:21" x14ac:dyDescent="0.25">
      <c r="A123" s="4">
        <v>41705.772916666669</v>
      </c>
      <c r="B123" s="7">
        <f t="shared" si="18"/>
        <v>2.0500000000465661</v>
      </c>
      <c r="C123" s="13">
        <f t="shared" si="25"/>
        <v>8.6227671866282432</v>
      </c>
      <c r="D123" s="13">
        <f t="shared" si="26"/>
        <v>96.109819143223632</v>
      </c>
      <c r="E123" s="3">
        <f>INDEX(Waypoints2!$A$3:$L$13,MATCH(Flight2!$M123,Waypoints2!$I$3:$I$13,1),7)</f>
        <v>308</v>
      </c>
      <c r="F123" s="3" t="str">
        <f>INDEX(Waypoints2!$A$3:$L$13,MATCH(Flight2!$M123,Waypoints2!$I$3:$I$13,1),8)</f>
        <v>NW</v>
      </c>
      <c r="H123" s="3">
        <f t="shared" si="24"/>
        <v>860</v>
      </c>
      <c r="J123" s="10">
        <f t="shared" si="27"/>
        <v>10668.00000174623</v>
      </c>
      <c r="M123" s="10">
        <f t="shared" si="19"/>
        <v>1560.2000000474509</v>
      </c>
      <c r="S123" s="3">
        <f t="shared" si="20"/>
        <v>341.20999342993252</v>
      </c>
      <c r="T123" s="3">
        <f>SQRT(('Inmarsat-march7'!$E$3-(6371+$J123/1000)*COS(RADIANS($C123))*COS(RADIANS($D123)))^2+('Inmarsat-march7'!$F$3-(6371+$J123/1000)*COS(RADIANS($C123))*SIN(RADIANS($D123)))^2+('Inmarsat-march7'!$G$3-(6371+$J123/1000)*SIN(RADIANS($C123)))^2)</f>
        <v>36943.529069417571</v>
      </c>
      <c r="U123" s="3">
        <f t="shared" si="21"/>
        <v>-5.6868332423691754</v>
      </c>
    </row>
    <row r="124" spans="1:21" x14ac:dyDescent="0.25">
      <c r="A124" s="4">
        <v>41705.773611111115</v>
      </c>
      <c r="B124" s="7">
        <f t="shared" si="18"/>
        <v>2.0666666667675599</v>
      </c>
      <c r="C124" s="13">
        <f t="shared" si="25"/>
        <v>8.7021139541037744</v>
      </c>
      <c r="D124" s="13">
        <f t="shared" si="26"/>
        <v>96.007059472347066</v>
      </c>
      <c r="E124" s="3">
        <f>INDEX(Waypoints2!$A$3:$L$13,MATCH(Flight2!$M124,Waypoints2!$I$3:$I$13,1),7)</f>
        <v>308</v>
      </c>
      <c r="F124" s="3" t="str">
        <f>INDEX(Waypoints2!$A$3:$L$13,MATCH(Flight2!$M124,Waypoints2!$I$3:$I$13,1),8)</f>
        <v>NW</v>
      </c>
      <c r="H124" s="3">
        <f t="shared" si="24"/>
        <v>860</v>
      </c>
      <c r="J124" s="10">
        <f t="shared" si="27"/>
        <v>10668.00000174623</v>
      </c>
      <c r="M124" s="10">
        <f t="shared" si="19"/>
        <v>1574.5333334275056</v>
      </c>
      <c r="S124" s="3">
        <f t="shared" si="20"/>
        <v>339.284930361612</v>
      </c>
      <c r="T124" s="3">
        <f>SQRT(('Inmarsat-march7'!$E$3-(6371+$J124/1000)*COS(RADIANS($C124))*COS(RADIANS($D124)))^2+('Inmarsat-march7'!$F$3-(6371+$J124/1000)*COS(RADIANS($C124))*SIN(RADIANS($D124)))^2+('Inmarsat-march7'!$G$3-(6371+$J124/1000)*SIN(RADIANS($C124)))^2)</f>
        <v>36937.874320559778</v>
      </c>
      <c r="U124" s="3">
        <f t="shared" si="21"/>
        <v>-5.6547488577925833</v>
      </c>
    </row>
    <row r="125" spans="1:21" x14ac:dyDescent="0.25">
      <c r="A125" s="4">
        <v>41705.774305555555</v>
      </c>
      <c r="B125" s="7">
        <f t="shared" si="18"/>
        <v>2.0833333333139308</v>
      </c>
      <c r="C125" s="13">
        <f t="shared" si="25"/>
        <v>8.7814605931066918</v>
      </c>
      <c r="D125" s="13">
        <f t="shared" si="26"/>
        <v>95.904277917810873</v>
      </c>
      <c r="E125" s="3">
        <f>INDEX(Waypoints2!$A$3:$L$13,MATCH(Flight2!$M125,Waypoints2!$I$3:$I$13,1),7)</f>
        <v>308</v>
      </c>
      <c r="F125" s="3" t="str">
        <f>INDEX(Waypoints2!$A$3:$L$13,MATCH(Flight2!$M125,Waypoints2!$I$3:$I$13,1),8)</f>
        <v>NW</v>
      </c>
      <c r="H125" s="3">
        <f t="shared" si="24"/>
        <v>860</v>
      </c>
      <c r="J125" s="10">
        <f t="shared" si="27"/>
        <v>10668.00000174623</v>
      </c>
      <c r="M125" s="10">
        <f t="shared" si="19"/>
        <v>1588.8666666573845</v>
      </c>
      <c r="S125" s="3">
        <f t="shared" si="20"/>
        <v>337.35623356433194</v>
      </c>
      <c r="T125" s="3">
        <f>SQRT(('Inmarsat-march7'!$E$3-(6371+$J125/1000)*COS(RADIANS($C125))*COS(RADIANS($D125)))^2+('Inmarsat-march7'!$F$3-(6371+$J125/1000)*COS(RADIANS($C125))*SIN(RADIANS($D125)))^2+('Inmarsat-march7'!$G$3-(6371+$J125/1000)*SIN(RADIANS($C125)))^2)</f>
        <v>36932.251716707622</v>
      </c>
      <c r="U125" s="3">
        <f t="shared" si="21"/>
        <v>-5.6226038521563169</v>
      </c>
    </row>
    <row r="126" spans="1:21" x14ac:dyDescent="0.25">
      <c r="A126" s="4">
        <v>41705.775000000001</v>
      </c>
      <c r="B126" s="7">
        <f t="shared" si="18"/>
        <v>2.1000000000349246</v>
      </c>
      <c r="C126" s="13">
        <f t="shared" si="25"/>
        <v>8.8608071052449748</v>
      </c>
      <c r="D126" s="13">
        <f t="shared" si="26"/>
        <v>95.801474270970317</v>
      </c>
      <c r="E126" s="3">
        <f>INDEX(Waypoints2!$A$3:$L$13,MATCH(Flight2!$M126,Waypoints2!$I$3:$I$13,1),7)</f>
        <v>308</v>
      </c>
      <c r="F126" s="3" t="str">
        <f>INDEX(Waypoints2!$A$3:$L$13,MATCH(Flight2!$M126,Waypoints2!$I$3:$I$13,1),8)</f>
        <v>NW</v>
      </c>
      <c r="H126" s="3">
        <f t="shared" si="24"/>
        <v>860</v>
      </c>
      <c r="J126" s="10">
        <f t="shared" si="27"/>
        <v>10668.00000174623</v>
      </c>
      <c r="M126" s="10">
        <f t="shared" si="19"/>
        <v>1603.2000000374392</v>
      </c>
      <c r="S126" s="3">
        <f t="shared" si="20"/>
        <v>335.4239149043139</v>
      </c>
      <c r="T126" s="3">
        <f>SQRT(('Inmarsat-march7'!$E$3-(6371+$J126/1000)*COS(RADIANS($C126))*COS(RADIANS($D126)))^2+('Inmarsat-march7'!$F$3-(6371+$J126/1000)*COS(RADIANS($C126))*SIN(RADIANS($D126)))^2+('Inmarsat-march7'!$G$3-(6371+$J126/1000)*SIN(RADIANS($C126)))^2)</f>
        <v>36926.661318107661</v>
      </c>
      <c r="U126" s="3">
        <f t="shared" si="21"/>
        <v>-5.5903985999611905</v>
      </c>
    </row>
    <row r="127" spans="1:21" x14ac:dyDescent="0.25">
      <c r="A127" s="4">
        <v>41705.775694444448</v>
      </c>
      <c r="B127" s="7">
        <f t="shared" si="18"/>
        <v>2.1166666667559184</v>
      </c>
      <c r="C127" s="13">
        <f t="shared" si="25"/>
        <v>8.9401534896324772</v>
      </c>
      <c r="D127" s="13">
        <f t="shared" si="26"/>
        <v>95.698648326194601</v>
      </c>
      <c r="E127" s="3">
        <f>INDEX(Waypoints2!$A$3:$L$13,MATCH(Flight2!$M127,Waypoints2!$I$3:$I$13,1),7)</f>
        <v>308</v>
      </c>
      <c r="F127" s="3" t="str">
        <f>INDEX(Waypoints2!$A$3:$L$13,MATCH(Flight2!$M127,Waypoints2!$I$3:$I$13,1),8)</f>
        <v>NW</v>
      </c>
      <c r="H127" s="3">
        <f t="shared" si="24"/>
        <v>860</v>
      </c>
      <c r="J127" s="10">
        <f t="shared" si="27"/>
        <v>10668.00000174623</v>
      </c>
      <c r="M127" s="10">
        <f t="shared" si="19"/>
        <v>1617.5333334174938</v>
      </c>
      <c r="S127" s="3">
        <f t="shared" si="20"/>
        <v>333.48798629331128</v>
      </c>
      <c r="T127" s="3">
        <f>SQRT(('Inmarsat-march7'!$E$3-(6371+$J127/1000)*COS(RADIANS($C127))*COS(RADIANS($D127)))^2+('Inmarsat-march7'!$F$3-(6371+$J127/1000)*COS(RADIANS($C127))*SIN(RADIANS($D127)))^2+('Inmarsat-march7'!$G$3-(6371+$J127/1000)*SIN(RADIANS($C127)))^2)</f>
        <v>36921.103184984655</v>
      </c>
      <c r="U127" s="3">
        <f t="shared" si="21"/>
        <v>-5.5581331230059732</v>
      </c>
    </row>
    <row r="128" spans="1:21" x14ac:dyDescent="0.25">
      <c r="A128" s="4">
        <v>41705.776388888895</v>
      </c>
      <c r="B128" s="7">
        <f t="shared" si="18"/>
        <v>2.1333333334769122</v>
      </c>
      <c r="C128" s="13">
        <f t="shared" si="25"/>
        <v>9.0194997462137323</v>
      </c>
      <c r="D128" s="13">
        <f t="shared" si="26"/>
        <v>95.595799876556967</v>
      </c>
      <c r="E128" s="3">
        <f>INDEX(Waypoints2!$A$3:$L$13,MATCH(Flight2!$M128,Waypoints2!$I$3:$I$13,1),7)</f>
        <v>308</v>
      </c>
      <c r="F128" s="3" t="str">
        <f>INDEX(Waypoints2!$A$3:$L$13,MATCH(Flight2!$M128,Waypoints2!$I$3:$I$13,1),8)</f>
        <v>NW</v>
      </c>
      <c r="H128" s="3">
        <f t="shared" si="24"/>
        <v>860</v>
      </c>
      <c r="J128" s="10">
        <f t="shared" si="27"/>
        <v>10668.00000174623</v>
      </c>
      <c r="M128" s="10">
        <f t="shared" si="19"/>
        <v>1631.8666667975485</v>
      </c>
      <c r="S128" s="3">
        <f t="shared" si="20"/>
        <v>331.54845971676906</v>
      </c>
      <c r="T128" s="3">
        <f>SQRT(('Inmarsat-march7'!$E$3-(6371+$J128/1000)*COS(RADIANS($C128))*COS(RADIANS($D128)))^2+('Inmarsat-march7'!$F$3-(6371+$J128/1000)*COS(RADIANS($C128))*SIN(RADIANS($D128)))^2+('Inmarsat-march7'!$G$3-(6371+$J128/1000)*SIN(RADIANS($C128)))^2)</f>
        <v>36915.577377304697</v>
      </c>
      <c r="U128" s="3">
        <f t="shared" si="21"/>
        <v>-5.5258076799582341</v>
      </c>
    </row>
    <row r="129" spans="1:21" x14ac:dyDescent="0.25">
      <c r="A129" s="4">
        <v>41705.777083333334</v>
      </c>
      <c r="B129" s="7">
        <f t="shared" si="18"/>
        <v>2.1500000000232831</v>
      </c>
      <c r="C129" s="13">
        <f t="shared" si="25"/>
        <v>9.0988458741015563</v>
      </c>
      <c r="D129" s="13">
        <f t="shared" si="26"/>
        <v>95.492928715987418</v>
      </c>
      <c r="E129" s="3">
        <f>INDEX(Waypoints2!$A$3:$L$13,MATCH(Flight2!$M129,Waypoints2!$I$3:$I$13,1),7)</f>
        <v>308</v>
      </c>
      <c r="F129" s="3" t="str">
        <f>INDEX(Waypoints2!$A$3:$L$13,MATCH(Flight2!$M129,Waypoints2!$I$3:$I$13,1),8)</f>
        <v>NW</v>
      </c>
      <c r="H129" s="3">
        <f t="shared" si="24"/>
        <v>860</v>
      </c>
      <c r="J129" s="10">
        <f t="shared" si="27"/>
        <v>10668.00000174623</v>
      </c>
      <c r="M129" s="10">
        <f t="shared" si="19"/>
        <v>1646.2000000274274</v>
      </c>
      <c r="S129" s="3">
        <f t="shared" si="20"/>
        <v>329.605347210807</v>
      </c>
      <c r="T129" s="3">
        <f>SQRT(('Inmarsat-march7'!$E$3-(6371+$J129/1000)*COS(RADIANS($C129))*COS(RADIANS($D129)))^2+('Inmarsat-march7'!$F$3-(6371+$J129/1000)*COS(RADIANS($C129))*SIN(RADIANS($D129)))^2+('Inmarsat-march7'!$G$3-(6371+$J129/1000)*SIN(RADIANS($C129)))^2)</f>
        <v>36910.083954890833</v>
      </c>
      <c r="U129" s="3">
        <f t="shared" si="21"/>
        <v>-5.4934224138632999</v>
      </c>
    </row>
    <row r="130" spans="1:21" x14ac:dyDescent="0.25">
      <c r="A130" s="4">
        <v>41705.777777777781</v>
      </c>
      <c r="B130" s="7">
        <f t="shared" si="18"/>
        <v>2.1666666667442769</v>
      </c>
      <c r="C130" s="13">
        <f t="shared" si="25"/>
        <v>9.1781918749018025</v>
      </c>
      <c r="D130" s="13">
        <f t="shared" si="26"/>
        <v>95.390034634958653</v>
      </c>
      <c r="E130" s="3">
        <f>INDEX(Waypoints2!$A$3:$L$13,MATCH(Flight2!$M130,Waypoints2!$I$3:$I$13,1),7)</f>
        <v>308</v>
      </c>
      <c r="F130" s="3" t="str">
        <f>INDEX(Waypoints2!$A$3:$L$13,MATCH(Flight2!$M130,Waypoints2!$I$3:$I$13,1),8)</f>
        <v>NW</v>
      </c>
      <c r="H130" s="3">
        <f t="shared" si="24"/>
        <v>860</v>
      </c>
      <c r="J130" s="10">
        <f t="shared" si="27"/>
        <v>10668.00000174623</v>
      </c>
      <c r="M130" s="10">
        <f t="shared" si="19"/>
        <v>1660.5333334074821</v>
      </c>
      <c r="S130" s="3">
        <f t="shared" si="20"/>
        <v>327.65866084118113</v>
      </c>
      <c r="T130" s="3">
        <f>SQRT(('Inmarsat-march7'!$E$3-(6371+$J130/1000)*COS(RADIANS($C130))*COS(RADIANS($D130)))^2+('Inmarsat-march7'!$F$3-(6371+$J130/1000)*COS(RADIANS($C130))*SIN(RADIANS($D130)))^2+('Inmarsat-march7'!$G$3-(6371+$J130/1000)*SIN(RADIANS($C130)))^2)</f>
        <v>36904.622977192346</v>
      </c>
      <c r="U130" s="3">
        <f t="shared" si="21"/>
        <v>-5.4609776984871132</v>
      </c>
    </row>
    <row r="131" spans="1:21" x14ac:dyDescent="0.25">
      <c r="A131" s="4">
        <v>41705.778472222228</v>
      </c>
      <c r="B131" s="7">
        <f t="shared" si="18"/>
        <v>2.1833333334652707</v>
      </c>
      <c r="C131" s="13">
        <f t="shared" si="25"/>
        <v>9.2575377477262286</v>
      </c>
      <c r="D131" s="13">
        <f t="shared" si="26"/>
        <v>95.287117426951468</v>
      </c>
      <c r="E131" s="3">
        <f>INDEX(Waypoints2!$A$3:$L$13,MATCH(Flight2!$M131,Waypoints2!$I$3:$I$13,1),7)</f>
        <v>308</v>
      </c>
      <c r="F131" s="3" t="str">
        <f>INDEX(Waypoints2!$A$3:$L$13,MATCH(Flight2!$M131,Waypoints2!$I$3:$I$13,1),8)</f>
        <v>NW</v>
      </c>
      <c r="H131" s="3">
        <f t="shared" si="24"/>
        <v>860</v>
      </c>
      <c r="J131" s="10">
        <f t="shared" si="27"/>
        <v>10668.00000174623</v>
      </c>
      <c r="M131" s="10">
        <f t="shared" si="19"/>
        <v>1674.8666667875368</v>
      </c>
      <c r="S131" s="3">
        <f t="shared" si="20"/>
        <v>325.7084127234894</v>
      </c>
      <c r="T131" s="3">
        <f>SQRT(('Inmarsat-march7'!$E$3-(6371+$J131/1000)*COS(RADIANS($C131))*COS(RADIANS($D131)))^2+('Inmarsat-march7'!$F$3-(6371+$J131/1000)*COS(RADIANS($C131))*SIN(RADIANS($D131)))^2+('Inmarsat-march7'!$G$3-(6371+$J131/1000)*SIN(RADIANS($C131)))^2)</f>
        <v>36899.19450362926</v>
      </c>
      <c r="U131" s="3">
        <f t="shared" si="21"/>
        <v>-5.4284735630862997</v>
      </c>
    </row>
    <row r="132" spans="1:21" x14ac:dyDescent="0.25">
      <c r="A132" s="4">
        <v>41705.779166666667</v>
      </c>
      <c r="B132" s="7">
        <f t="shared" si="18"/>
        <v>2.2000000000116415</v>
      </c>
      <c r="C132" s="13">
        <f t="shared" si="25"/>
        <v>9.3368834916860752</v>
      </c>
      <c r="D132" s="13">
        <f t="shared" si="26"/>
        <v>95.18417688521987</v>
      </c>
      <c r="E132" s="3">
        <f>INDEX(Waypoints2!$A$3:$L$13,MATCH(Flight2!$M132,Waypoints2!$I$3:$I$13,1),7)</f>
        <v>308</v>
      </c>
      <c r="F132" s="3" t="str">
        <f>INDEX(Waypoints2!$A$3:$L$13,MATCH(Flight2!$M132,Waypoints2!$I$3:$I$13,1),8)</f>
        <v>NW</v>
      </c>
      <c r="H132" s="3">
        <f t="shared" si="24"/>
        <v>860</v>
      </c>
      <c r="J132" s="10">
        <f t="shared" si="27"/>
        <v>10668.00000174623</v>
      </c>
      <c r="M132" s="10">
        <f t="shared" si="19"/>
        <v>1689.2000000174157</v>
      </c>
      <c r="S132" s="3">
        <f t="shared" si="20"/>
        <v>323.75461505452824</v>
      </c>
      <c r="T132" s="3">
        <f>SQRT(('Inmarsat-march7'!$E$3-(6371+$J132/1000)*COS(RADIANS($C132))*COS(RADIANS($D132)))^2+('Inmarsat-march7'!$F$3-(6371+$J132/1000)*COS(RADIANS($C132))*SIN(RADIANS($D132)))^2+('Inmarsat-march7'!$G$3-(6371+$J132/1000)*SIN(RADIANS($C132)))^2)</f>
        <v>36893.798593417298</v>
      </c>
      <c r="U132" s="3">
        <f t="shared" si="21"/>
        <v>-5.3959102119624731</v>
      </c>
    </row>
    <row r="133" spans="1:21" x14ac:dyDescent="0.25">
      <c r="A133" s="4">
        <v>41705.779861111114</v>
      </c>
      <c r="B133" s="7">
        <f t="shared" ref="B133:B196" si="28">(A133-A132)*24+B132</f>
        <v>2.2166666667326353</v>
      </c>
      <c r="C133" s="13">
        <f t="shared" si="25"/>
        <v>9.4162291083855969</v>
      </c>
      <c r="D133" s="13">
        <f t="shared" si="26"/>
        <v>95.081212799551849</v>
      </c>
      <c r="E133" s="3">
        <f>INDEX(Waypoints2!$A$3:$L$13,MATCH(Flight2!$M133,Waypoints2!$I$3:$I$13,1),7)</f>
        <v>308</v>
      </c>
      <c r="F133" s="3" t="str">
        <f>INDEX(Waypoints2!$A$3:$L$13,MATCH(Flight2!$M133,Waypoints2!$I$3:$I$13,1),8)</f>
        <v>NW</v>
      </c>
      <c r="H133" s="3">
        <f t="shared" si="24"/>
        <v>860</v>
      </c>
      <c r="J133" s="10">
        <f t="shared" si="27"/>
        <v>10668.00000174623</v>
      </c>
      <c r="M133" s="10">
        <f t="shared" si="19"/>
        <v>1703.5333333974704</v>
      </c>
      <c r="S133" s="3">
        <f t="shared" si="20"/>
        <v>321.79728005252269</v>
      </c>
      <c r="T133" s="3">
        <f>SQRT(('Inmarsat-march7'!$E$3-(6371+$J133/1000)*COS(RADIANS($C133))*COS(RADIANS($D133)))^2+('Inmarsat-march7'!$F$3-(6371+$J133/1000)*COS(RADIANS($C133))*SIN(RADIANS($D133)))^2+('Inmarsat-march7'!$G$3-(6371+$J133/1000)*SIN(RADIANS($C133)))^2)</f>
        <v>36888.43530539894</v>
      </c>
      <c r="U133" s="3">
        <f t="shared" si="21"/>
        <v>-5.3632880183577072</v>
      </c>
    </row>
    <row r="134" spans="1:21" x14ac:dyDescent="0.25">
      <c r="A134" s="4">
        <v>41705.780555555561</v>
      </c>
      <c r="B134" s="7">
        <f t="shared" si="28"/>
        <v>2.2333333334536292</v>
      </c>
      <c r="C134" s="13">
        <f t="shared" si="25"/>
        <v>9.495574596934965</v>
      </c>
      <c r="D134" s="13">
        <f t="shared" si="26"/>
        <v>94.97822496273912</v>
      </c>
      <c r="E134" s="3">
        <f>INDEX(Waypoints2!$A$3:$L$13,MATCH(Flight2!$M134,Waypoints2!$I$3:$I$13,1),7)</f>
        <v>308</v>
      </c>
      <c r="F134" s="3" t="str">
        <f>INDEX(Waypoints2!$A$3:$L$13,MATCH(Flight2!$M134,Waypoints2!$I$3:$I$13,1),8)</f>
        <v>NW</v>
      </c>
      <c r="H134" s="3">
        <f t="shared" si="24"/>
        <v>860</v>
      </c>
      <c r="J134" s="10">
        <f t="shared" si="27"/>
        <v>10668.00000174623</v>
      </c>
      <c r="M134" s="10">
        <f t="shared" ref="M134:M197" si="29">(A134-A133)*24*H134+M133</f>
        <v>1717.8666667775251</v>
      </c>
      <c r="S134" s="3">
        <f t="shared" ref="S134:S197" si="30">IF(A134=A133,S133,(T134-T133)/((A133-A134)*24))</f>
        <v>319.83641998488224</v>
      </c>
      <c r="T134" s="3">
        <f>SQRT(('Inmarsat-march7'!$E$3-(6371+$J134/1000)*COS(RADIANS($C134))*COS(RADIANS($D134)))^2+('Inmarsat-march7'!$F$3-(6371+$J134/1000)*COS(RADIANS($C134))*SIN(RADIANS($D134)))^2+('Inmarsat-march7'!$G$3-(6371+$J134/1000)*SIN(RADIANS($C134)))^2)</f>
        <v>36883.104698381816</v>
      </c>
      <c r="U134" s="3">
        <f t="shared" ref="U134:U197" si="31">T134-T133</f>
        <v>-5.3306070171238389</v>
      </c>
    </row>
    <row r="135" spans="1:21" x14ac:dyDescent="0.25">
      <c r="A135" s="4">
        <v>41705.78125</v>
      </c>
      <c r="B135" s="7">
        <f t="shared" si="28"/>
        <v>2.25</v>
      </c>
      <c r="C135" s="13">
        <f t="shared" si="25"/>
        <v>9.5749199564438339</v>
      </c>
      <c r="D135" s="13">
        <f t="shared" si="26"/>
        <v>94.875213167340121</v>
      </c>
      <c r="E135" s="3">
        <f>INDEX(Waypoints2!$A$3:$L$13,MATCH(Flight2!$M135,Waypoints2!$I$3:$I$13,1),7)</f>
        <v>308</v>
      </c>
      <c r="F135" s="3" t="str">
        <f>INDEX(Waypoints2!$A$3:$L$13,MATCH(Flight2!$M135,Waypoints2!$I$3:$I$13,1),8)</f>
        <v>NW</v>
      </c>
      <c r="H135" s="3">
        <f t="shared" si="24"/>
        <v>860</v>
      </c>
      <c r="J135" s="10">
        <f t="shared" si="27"/>
        <v>10668.00000174623</v>
      </c>
      <c r="M135" s="10">
        <f t="shared" si="29"/>
        <v>1732.200000007404</v>
      </c>
      <c r="S135" s="3">
        <f t="shared" si="30"/>
        <v>317.87204719911875</v>
      </c>
      <c r="T135" s="3">
        <f>SQRT(('Inmarsat-march7'!$E$3-(6371+$J135/1000)*COS(RADIANS($C135))*COS(RADIANS($D135)))^2+('Inmarsat-march7'!$F$3-(6371+$J135/1000)*COS(RADIANS($C135))*SIN(RADIANS($D135)))^2+('Inmarsat-march7'!$G$3-(6371+$J135/1000)*SIN(RADIANS($C135)))^2)</f>
        <v>36877.806830966736</v>
      </c>
      <c r="U135" s="3">
        <f t="shared" si="31"/>
        <v>-5.2978674150799634</v>
      </c>
    </row>
    <row r="136" spans="1:21" x14ac:dyDescent="0.25">
      <c r="A136" s="4">
        <v>41705.781944444447</v>
      </c>
      <c r="B136" s="7">
        <f t="shared" si="28"/>
        <v>2.2666666667209938</v>
      </c>
      <c r="C136" s="13">
        <f t="shared" si="25"/>
        <v>9.6542651885148434</v>
      </c>
      <c r="D136" s="13">
        <f t="shared" si="26"/>
        <v>94.772177202438371</v>
      </c>
      <c r="E136" s="3">
        <f>INDEX(Waypoints2!$A$3:$L$13,MATCH(Flight2!$M136,Waypoints2!$I$3:$I$13,1),7)</f>
        <v>308</v>
      </c>
      <c r="F136" s="3" t="str">
        <f>INDEX(Waypoints2!$A$3:$L$13,MATCH(Flight2!$M136,Waypoints2!$I$3:$I$13,1),8)</f>
        <v>NW</v>
      </c>
      <c r="H136" s="3">
        <f t="shared" si="24"/>
        <v>860</v>
      </c>
      <c r="J136" s="10">
        <f t="shared" si="27"/>
        <v>10668.00000174623</v>
      </c>
      <c r="M136" s="10">
        <f t="shared" si="29"/>
        <v>1746.5333333874587</v>
      </c>
      <c r="S136" s="3">
        <f t="shared" si="30"/>
        <v>315.90417406649016</v>
      </c>
      <c r="T136" s="3">
        <f>SQRT(('Inmarsat-march7'!$E$3-(6371+$J136/1000)*COS(RADIANS($C136))*COS(RADIANS($D136)))^2+('Inmarsat-march7'!$F$3-(6371+$J136/1000)*COS(RADIANS($C136))*SIN(RADIANS($D136)))^2+('Inmarsat-march7'!$G$3-(6371+$J136/1000)*SIN(RADIANS($C136)))^2)</f>
        <v>36872.541761381799</v>
      </c>
      <c r="U136" s="3">
        <f t="shared" si="31"/>
        <v>-5.2650695849370095</v>
      </c>
    </row>
    <row r="137" spans="1:21" x14ac:dyDescent="0.25">
      <c r="A137" s="4">
        <v>41705.782638888893</v>
      </c>
      <c r="B137" s="7">
        <f t="shared" si="28"/>
        <v>2.2833333334419876</v>
      </c>
      <c r="C137" s="13">
        <f t="shared" si="25"/>
        <v>9.7336102922565786</v>
      </c>
      <c r="D137" s="13">
        <f t="shared" si="26"/>
        <v>94.669116860116901</v>
      </c>
      <c r="E137" s="3">
        <f>INDEX(Waypoints2!$A$3:$L$13,MATCH(Flight2!$M137,Waypoints2!$I$3:$I$13,1),7)</f>
        <v>308</v>
      </c>
      <c r="F137" s="3" t="str">
        <f>INDEX(Waypoints2!$A$3:$L$13,MATCH(Flight2!$M137,Waypoints2!$I$3:$I$13,1),8)</f>
        <v>NW</v>
      </c>
      <c r="H137" s="3">
        <f t="shared" si="24"/>
        <v>860</v>
      </c>
      <c r="J137" s="10">
        <f t="shared" si="27"/>
        <v>10668.00000174623</v>
      </c>
      <c r="M137" s="10">
        <f t="shared" si="29"/>
        <v>1760.8666667675134</v>
      </c>
      <c r="S137" s="3">
        <f t="shared" si="30"/>
        <v>313.93281300347081</v>
      </c>
      <c r="T137" s="3">
        <f>SQRT(('Inmarsat-march7'!$E$3-(6371+$J137/1000)*COS(RADIANS($C137))*COS(RADIANS($D137)))^2+('Inmarsat-march7'!$F$3-(6371+$J137/1000)*COS(RADIANS($C137))*SIN(RADIANS($D137)))^2+('Inmarsat-march7'!$G$3-(6371+$J137/1000)*SIN(RADIANS($C137)))^2)</f>
        <v>36867.309547814686</v>
      </c>
      <c r="U137" s="3">
        <f t="shared" si="31"/>
        <v>-5.2322135671129217</v>
      </c>
    </row>
    <row r="138" spans="1:21" x14ac:dyDescent="0.25">
      <c r="A138" s="4">
        <v>41705.783333333333</v>
      </c>
      <c r="B138" s="7">
        <f t="shared" si="28"/>
        <v>2.2999999999883585</v>
      </c>
      <c r="C138" s="13">
        <f t="shared" si="25"/>
        <v>9.8129552667770952</v>
      </c>
      <c r="D138" s="13">
        <f t="shared" si="26"/>
        <v>94.566031932218777</v>
      </c>
      <c r="E138" s="3">
        <f>INDEX(Waypoints2!$A$3:$L$13,MATCH(Flight2!$M138,Waypoints2!$I$3:$I$13,1),7)</f>
        <v>315</v>
      </c>
      <c r="F138" s="3" t="str">
        <f>INDEX(Waypoints2!$A$3:$L$13,MATCH(Flight2!$M138,Waypoints2!$I$3:$I$13,1),8)</f>
        <v>SW</v>
      </c>
      <c r="H138" s="3">
        <f t="shared" si="24"/>
        <v>860</v>
      </c>
      <c r="J138" s="10">
        <f t="shared" si="27"/>
        <v>10668.00000174623</v>
      </c>
      <c r="M138" s="10">
        <f t="shared" si="29"/>
        <v>1775.1999999973923</v>
      </c>
      <c r="N138" s="3" t="s">
        <v>46</v>
      </c>
      <c r="S138" s="3">
        <f t="shared" si="30"/>
        <v>311.95797651047405</v>
      </c>
      <c r="T138" s="3">
        <f>SQRT(('Inmarsat-march7'!$E$3-(6371+$J138/1000)*COS(RADIANS($C138))*COS(RADIANS($D138)))^2+('Inmarsat-march7'!$F$3-(6371+$J138/1000)*COS(RADIANS($C138))*SIN(RADIANS($D138)))^2+('Inmarsat-march7'!$G$3-(6371+$J138/1000)*SIN(RADIANS($C138)))^2)</f>
        <v>36862.110248243705</v>
      </c>
      <c r="U138" s="3">
        <f t="shared" si="31"/>
        <v>-5.1992995709806564</v>
      </c>
    </row>
    <row r="139" spans="1:21" x14ac:dyDescent="0.25">
      <c r="A139" s="4">
        <v>41705.78402777778</v>
      </c>
      <c r="B139" s="7">
        <f t="shared" si="28"/>
        <v>2.3166666667093523</v>
      </c>
      <c r="C139" s="13">
        <f t="shared" si="25"/>
        <v>9.9040907034362888</v>
      </c>
      <c r="D139" s="13">
        <f t="shared" si="26"/>
        <v>94.473505027024245</v>
      </c>
      <c r="E139" s="3">
        <f>INDEX(Waypoints2!$A$3:$L$13,MATCH(Flight2!$M139,Waypoints2!$I$3:$I$13,1),7)</f>
        <v>315</v>
      </c>
      <c r="F139" s="3" t="str">
        <f>INDEX(Waypoints2!$A$3:$L$13,MATCH(Flight2!$M139,Waypoints2!$I$3:$I$13,1),8)</f>
        <v>SW</v>
      </c>
      <c r="H139" s="3">
        <f t="shared" si="24"/>
        <v>860</v>
      </c>
      <c r="J139" s="10">
        <f t="shared" si="27"/>
        <v>10668.00000174623</v>
      </c>
      <c r="M139" s="10">
        <f t="shared" si="29"/>
        <v>1789.533333377447</v>
      </c>
      <c r="S139" s="3">
        <f t="shared" si="30"/>
        <v>258.52669466636172</v>
      </c>
      <c r="T139" s="3">
        <f>SQRT(('Inmarsat-march7'!$E$3-(6371+$J139/1000)*COS(RADIANS($C139))*COS(RADIANS($D139)))^2+('Inmarsat-march7'!$F$3-(6371+$J139/1000)*COS(RADIANS($C139))*SIN(RADIANS($D139)))^2+('Inmarsat-march7'!$G$3-(6371+$J139/1000)*SIN(RADIANS($C139)))^2)</f>
        <v>36857.801469985221</v>
      </c>
      <c r="U139" s="3">
        <f t="shared" si="31"/>
        <v>-4.3087782584843808</v>
      </c>
    </row>
    <row r="140" spans="1:21" x14ac:dyDescent="0.25">
      <c r="A140" s="4">
        <v>41705.784722222226</v>
      </c>
      <c r="B140" s="7">
        <f t="shared" si="28"/>
        <v>2.3333333334303461</v>
      </c>
      <c r="C140" s="13">
        <f t="shared" si="25"/>
        <v>9.9952260212263795</v>
      </c>
      <c r="D140" s="13">
        <f t="shared" si="26"/>
        <v>94.380952300702489</v>
      </c>
      <c r="E140" s="3">
        <f>INDEX(Waypoints2!$A$3:$L$13,MATCH(Flight2!$M140,Waypoints2!$I$3:$I$13,1),7)</f>
        <v>315</v>
      </c>
      <c r="F140" s="3" t="str">
        <f>INDEX(Waypoints2!$A$3:$L$13,MATCH(Flight2!$M140,Waypoints2!$I$3:$I$13,1),8)</f>
        <v>SW</v>
      </c>
      <c r="H140" s="3">
        <f t="shared" si="24"/>
        <v>860</v>
      </c>
      <c r="J140" s="10">
        <f t="shared" si="27"/>
        <v>10668.00000174623</v>
      </c>
      <c r="M140" s="10">
        <f t="shared" si="29"/>
        <v>1803.8666667575017</v>
      </c>
      <c r="S140" s="3">
        <f t="shared" si="30"/>
        <v>256.5351039735271</v>
      </c>
      <c r="T140" s="3">
        <f>SQRT(('Inmarsat-march7'!$E$3-(6371+$J140/1000)*COS(RADIANS($C140))*COS(RADIANS($D140)))^2+('Inmarsat-march7'!$F$3-(6371+$J140/1000)*COS(RADIANS($C140))*SIN(RADIANS($D140)))^2+('Inmarsat-march7'!$G$3-(6371+$J140/1000)*SIN(RADIANS($C140)))^2)</f>
        <v>36853.525884905059</v>
      </c>
      <c r="U140" s="3">
        <f t="shared" si="31"/>
        <v>-4.2755850801622728</v>
      </c>
    </row>
    <row r="141" spans="1:21" x14ac:dyDescent="0.25">
      <c r="A141" s="4">
        <v>41705.785416666666</v>
      </c>
      <c r="B141" s="7">
        <f t="shared" si="28"/>
        <v>2.3499999999767169</v>
      </c>
      <c r="C141" s="13">
        <f t="shared" si="25"/>
        <v>10.086361219126132</v>
      </c>
      <c r="D141" s="13">
        <f t="shared" si="26"/>
        <v>94.288373505548307</v>
      </c>
      <c r="E141" s="3">
        <f>INDEX(Waypoints2!$A$3:$L$13,MATCH(Flight2!$M141,Waypoints2!$I$3:$I$13,1),7)</f>
        <v>315</v>
      </c>
      <c r="F141" s="3" t="str">
        <f>INDEX(Waypoints2!$A$3:$L$13,MATCH(Flight2!$M141,Waypoints2!$I$3:$I$13,1),8)</f>
        <v>SW</v>
      </c>
      <c r="H141" s="3">
        <f t="shared" si="24"/>
        <v>860</v>
      </c>
      <c r="J141" s="10">
        <f t="shared" si="27"/>
        <v>10668.00000174623</v>
      </c>
      <c r="M141" s="10">
        <f t="shared" si="29"/>
        <v>1818.1999999873806</v>
      </c>
      <c r="S141" s="3">
        <f t="shared" si="30"/>
        <v>254.54035852747646</v>
      </c>
      <c r="T141" s="3">
        <f>SQRT(('Inmarsat-march7'!$E$3-(6371+$J141/1000)*COS(RADIANS($C141))*COS(RADIANS($D141)))^2+('Inmarsat-march7'!$F$3-(6371+$J141/1000)*COS(RADIANS($C141))*SIN(RADIANS($D141)))^2+('Inmarsat-march7'!$G$3-(6371+$J141/1000)*SIN(RADIANS($C141)))^2)</f>
        <v>36849.283545626888</v>
      </c>
      <c r="U141" s="3">
        <f t="shared" si="31"/>
        <v>-4.24233927817113</v>
      </c>
    </row>
    <row r="142" spans="1:21" x14ac:dyDescent="0.25">
      <c r="A142" s="4">
        <v>41705.786111111112</v>
      </c>
      <c r="B142" s="7">
        <f t="shared" si="28"/>
        <v>2.3666666666977108</v>
      </c>
      <c r="C142" s="13">
        <f t="shared" si="25"/>
        <v>10.177496298977827</v>
      </c>
      <c r="D142" s="13">
        <f t="shared" si="26"/>
        <v>94.195768390604783</v>
      </c>
      <c r="E142" s="3">
        <f>INDEX(Waypoints2!$A$3:$L$13,MATCH(Flight2!$M142,Waypoints2!$I$3:$I$13,1),7)</f>
        <v>315</v>
      </c>
      <c r="F142" s="3" t="str">
        <f>INDEX(Waypoints2!$A$3:$L$13,MATCH(Flight2!$M142,Waypoints2!$I$3:$I$13,1),8)</f>
        <v>SW</v>
      </c>
      <c r="H142" s="3">
        <f t="shared" si="24"/>
        <v>860</v>
      </c>
      <c r="J142" s="10">
        <f t="shared" si="27"/>
        <v>10668.00000174623</v>
      </c>
      <c r="M142" s="10">
        <f t="shared" si="29"/>
        <v>1832.5333333674353</v>
      </c>
      <c r="S142" s="3">
        <f t="shared" si="30"/>
        <v>252.54247147124968</v>
      </c>
      <c r="T142" s="3">
        <f>SQRT(('Inmarsat-march7'!$E$3-(6371+$J142/1000)*COS(RADIANS($C142))*COS(RADIANS($D142)))^2+('Inmarsat-march7'!$F$3-(6371+$J142/1000)*COS(RADIANS($C142))*SIN(RADIANS($D142)))^2+('Inmarsat-march7'!$G$3-(6371+$J142/1000)*SIN(RADIANS($C142)))^2)</f>
        <v>36845.07450442198</v>
      </c>
      <c r="U142" s="3">
        <f t="shared" si="31"/>
        <v>-4.2090412049074075</v>
      </c>
    </row>
    <row r="143" spans="1:21" x14ac:dyDescent="0.25">
      <c r="A143" s="4">
        <v>41705.786805555559</v>
      </c>
      <c r="B143" s="7">
        <f t="shared" si="28"/>
        <v>2.3833333334187046</v>
      </c>
      <c r="C143" s="13">
        <f t="shared" si="25"/>
        <v>10.268631259758914</v>
      </c>
      <c r="D143" s="13">
        <f t="shared" si="26"/>
        <v>94.103136707480573</v>
      </c>
      <c r="E143" s="3">
        <f>INDEX(Waypoints2!$A$3:$L$13,MATCH(Flight2!$M143,Waypoints2!$I$3:$I$13,1),7)</f>
        <v>315</v>
      </c>
      <c r="F143" s="3" t="str">
        <f>INDEX(Waypoints2!$A$3:$L$13,MATCH(Flight2!$M143,Waypoints2!$I$3:$I$13,1),8)</f>
        <v>SW</v>
      </c>
      <c r="H143" s="3">
        <f t="shared" si="24"/>
        <v>860</v>
      </c>
      <c r="J143" s="10">
        <f t="shared" si="27"/>
        <v>10668.00000174623</v>
      </c>
      <c r="M143" s="10">
        <f t="shared" si="29"/>
        <v>1846.8666667474899</v>
      </c>
      <c r="S143" s="3">
        <f t="shared" si="30"/>
        <v>250.54145598316555</v>
      </c>
      <c r="T143" s="3">
        <f>SQRT(('Inmarsat-march7'!$E$3-(6371+$J143/1000)*COS(RADIANS($C143))*COS(RADIANS($D143)))^2+('Inmarsat-march7'!$F$3-(6371+$J143/1000)*COS(RADIANS($C143))*SIN(RADIANS($D143)))^2+('Inmarsat-march7'!$G$3-(6371+$J143/1000)*SIN(RADIANS($C143)))^2)</f>
        <v>36840.898813475316</v>
      </c>
      <c r="U143" s="3">
        <f t="shared" si="31"/>
        <v>-4.1756909466639627</v>
      </c>
    </row>
    <row r="144" spans="1:21" x14ac:dyDescent="0.25">
      <c r="A144" s="4">
        <v>41705.787500000006</v>
      </c>
      <c r="B144" s="7">
        <f t="shared" si="28"/>
        <v>2.4000000001396984</v>
      </c>
      <c r="C144" s="13">
        <f t="shared" si="25"/>
        <v>10.359766101400908</v>
      </c>
      <c r="D144" s="13">
        <f t="shared" si="26"/>
        <v>94.010478206466061</v>
      </c>
      <c r="E144" s="3">
        <f>INDEX(Waypoints2!$A$3:$L$13,MATCH(Flight2!$M144,Waypoints2!$I$3:$I$13,1),7)</f>
        <v>315</v>
      </c>
      <c r="F144" s="3" t="str">
        <f>INDEX(Waypoints2!$A$3:$L$13,MATCH(Flight2!$M144,Waypoints2!$I$3:$I$13,1),8)</f>
        <v>SW</v>
      </c>
      <c r="H144" s="3">
        <f t="shared" si="24"/>
        <v>860</v>
      </c>
      <c r="J144" s="10">
        <f t="shared" si="27"/>
        <v>10668.00000174623</v>
      </c>
      <c r="M144" s="10">
        <f t="shared" si="29"/>
        <v>1861.2000001275446</v>
      </c>
      <c r="S144" s="3">
        <f t="shared" si="30"/>
        <v>248.53732531232001</v>
      </c>
      <c r="T144" s="3">
        <f>SQRT(('Inmarsat-march7'!$E$3-(6371+$J144/1000)*COS(RADIANS($C144))*COS(RADIANS($D144)))^2+('Inmarsat-march7'!$F$3-(6371+$J144/1000)*COS(RADIANS($C144))*SIN(RADIANS($D144)))^2+('Inmarsat-march7'!$G$3-(6371+$J144/1000)*SIN(RADIANS($C144)))^2)</f>
        <v>36836.756524706609</v>
      </c>
      <c r="U144" s="3">
        <f t="shared" si="31"/>
        <v>-4.1422887687076582</v>
      </c>
    </row>
    <row r="145" spans="1:21" x14ac:dyDescent="0.25">
      <c r="A145" s="4">
        <v>41705.788194444445</v>
      </c>
      <c r="B145" s="7">
        <f t="shared" si="28"/>
        <v>2.4166666666860692</v>
      </c>
      <c r="C145" s="13">
        <f t="shared" si="25"/>
        <v>10.450900822879944</v>
      </c>
      <c r="D145" s="13">
        <f t="shared" si="26"/>
        <v>93.91779263847134</v>
      </c>
      <c r="E145" s="3">
        <f>INDEX(Waypoints2!$A$3:$L$13,MATCH(Flight2!$M145,Waypoints2!$I$3:$I$13,1),7)</f>
        <v>315</v>
      </c>
      <c r="F145" s="3" t="str">
        <f>INDEX(Waypoints2!$A$3:$L$13,MATCH(Flight2!$M145,Waypoints2!$I$3:$I$13,1),8)</f>
        <v>SW</v>
      </c>
      <c r="H145" s="3">
        <f t="shared" si="24"/>
        <v>860</v>
      </c>
      <c r="J145" s="10">
        <f t="shared" si="27"/>
        <v>10668.00000174623</v>
      </c>
      <c r="M145" s="10">
        <f t="shared" si="29"/>
        <v>1875.5333333574235</v>
      </c>
      <c r="S145" s="3">
        <f t="shared" si="30"/>
        <v>246.53009274914695</v>
      </c>
      <c r="T145" s="3">
        <f>SQRT(('Inmarsat-march7'!$E$3-(6371+$J145/1000)*COS(RADIANS($C145))*COS(RADIANS($D145)))^2+('Inmarsat-march7'!$F$3-(6371+$J145/1000)*COS(RADIANS($C145))*SIN(RADIANS($D145)))^2+('Inmarsat-march7'!$G$3-(6371+$J145/1000)*SIN(RADIANS($C145)))^2)</f>
        <v>36832.647689857113</v>
      </c>
      <c r="U145" s="3">
        <f t="shared" si="31"/>
        <v>-4.1088348494959064</v>
      </c>
    </row>
    <row r="146" spans="1:21" x14ac:dyDescent="0.25">
      <c r="A146" s="4">
        <v>41705.788888888892</v>
      </c>
      <c r="B146" s="7">
        <f t="shared" si="28"/>
        <v>2.433333333407063</v>
      </c>
      <c r="C146" s="13">
        <f t="shared" si="25"/>
        <v>10.542035426035634</v>
      </c>
      <c r="D146" s="13">
        <f t="shared" si="26"/>
        <v>93.825079751137352</v>
      </c>
      <c r="E146" s="3">
        <f>INDEX(Waypoints2!$A$3:$L$13,MATCH(Flight2!$M146,Waypoints2!$I$3:$I$13,1),7)</f>
        <v>315</v>
      </c>
      <c r="F146" s="3" t="str">
        <f>INDEX(Waypoints2!$A$3:$L$13,MATCH(Flight2!$M146,Waypoints2!$I$3:$I$13,1),8)</f>
        <v>SW</v>
      </c>
      <c r="H146" s="3">
        <f t="shared" si="24"/>
        <v>860</v>
      </c>
      <c r="J146" s="10">
        <f t="shared" si="27"/>
        <v>10668.00000174623</v>
      </c>
      <c r="M146" s="10">
        <f t="shared" si="29"/>
        <v>1889.8666667374782</v>
      </c>
      <c r="S146" s="3">
        <f t="shared" si="30"/>
        <v>244.51977161032221</v>
      </c>
      <c r="T146" s="3">
        <f>SQRT(('Inmarsat-march7'!$E$3-(6371+$J146/1000)*COS(RADIANS($C146))*COS(RADIANS($D146)))^2+('Inmarsat-march7'!$F$3-(6371+$J146/1000)*COS(RADIANS($C146))*SIN(RADIANS($D146)))^2+('Inmarsat-march7'!$G$3-(6371+$J146/1000)*SIN(RADIANS($C146)))^2)</f>
        <v>36828.57236031699</v>
      </c>
      <c r="U146" s="3">
        <f t="shared" si="31"/>
        <v>-4.075329540122766</v>
      </c>
    </row>
    <row r="147" spans="1:21" x14ac:dyDescent="0.25">
      <c r="A147" s="4">
        <v>41705.789583333339</v>
      </c>
      <c r="B147" s="7">
        <f t="shared" si="28"/>
        <v>2.4500000001280569</v>
      </c>
      <c r="C147" s="13">
        <f t="shared" si="25"/>
        <v>10.633169909842785</v>
      </c>
      <c r="D147" s="13">
        <f t="shared" si="26"/>
        <v>93.732339294659795</v>
      </c>
      <c r="E147" s="3">
        <f>INDEX(Waypoints2!$A$3:$L$13,MATCH(Flight2!$M147,Waypoints2!$I$3:$I$13,1),7)</f>
        <v>315</v>
      </c>
      <c r="F147" s="3" t="str">
        <f>INDEX(Waypoints2!$A$3:$L$13,MATCH(Flight2!$M147,Waypoints2!$I$3:$I$13,1),8)</f>
        <v>SW</v>
      </c>
      <c r="H147" s="3">
        <f t="shared" si="24"/>
        <v>860</v>
      </c>
      <c r="J147" s="10">
        <f t="shared" si="27"/>
        <v>10668.00000174623</v>
      </c>
      <c r="M147" s="10">
        <f t="shared" si="29"/>
        <v>1904.2000001175329</v>
      </c>
      <c r="S147" s="3">
        <f t="shared" si="30"/>
        <v>242.50637525108428</v>
      </c>
      <c r="T147" s="3">
        <f>SQRT(('Inmarsat-march7'!$E$3-(6371+$J147/1000)*COS(RADIANS($C147))*COS(RADIANS($D147)))^2+('Inmarsat-march7'!$F$3-(6371+$J147/1000)*COS(RADIANS($C147))*SIN(RADIANS($D147)))^2+('Inmarsat-march7'!$G$3-(6371+$J147/1000)*SIN(RADIANS($C147)))^2)</f>
        <v>36824.530587382964</v>
      </c>
      <c r="U147" s="3">
        <f t="shared" si="31"/>
        <v>-4.0417729340260848</v>
      </c>
    </row>
    <row r="148" spans="1:21" x14ac:dyDescent="0.25">
      <c r="A148" s="4">
        <v>41705.790277777778</v>
      </c>
      <c r="B148" s="7">
        <f t="shared" si="28"/>
        <v>2.4666666666744277</v>
      </c>
      <c r="C148" s="13">
        <f t="shared" si="25"/>
        <v>10.724304273275546</v>
      </c>
      <c r="D148" s="13">
        <f t="shared" si="26"/>
        <v>93.639571018873212</v>
      </c>
      <c r="E148" s="3">
        <f>INDEX(Waypoints2!$A$3:$L$13,MATCH(Flight2!$M148,Waypoints2!$I$3:$I$13,1),7)</f>
        <v>315</v>
      </c>
      <c r="F148" s="3" t="str">
        <f>INDEX(Waypoints2!$A$3:$L$13,MATCH(Flight2!$M148,Waypoints2!$I$3:$I$13,1),8)</f>
        <v>SW</v>
      </c>
      <c r="H148" s="3">
        <f t="shared" si="24"/>
        <v>860</v>
      </c>
      <c r="J148" s="10">
        <f t="shared" si="27"/>
        <v>10668.00000174623</v>
      </c>
      <c r="M148" s="10">
        <f t="shared" si="29"/>
        <v>1918.5333333474118</v>
      </c>
      <c r="S148" s="3">
        <f t="shared" si="30"/>
        <v>240.48991710519473</v>
      </c>
      <c r="T148" s="3">
        <f>SQRT(('Inmarsat-march7'!$E$3-(6371+$J148/1000)*COS(RADIANS($C148))*COS(RADIANS($D148)))^2+('Inmarsat-march7'!$F$3-(6371+$J148/1000)*COS(RADIANS($C148))*SIN(RADIANS($D148)))^2+('Inmarsat-march7'!$G$3-(6371+$J148/1000)*SIN(RADIANS($C148)))^2)</f>
        <v>36820.522422126807</v>
      </c>
      <c r="U148" s="3">
        <f t="shared" si="31"/>
        <v>-4.0081652561566443</v>
      </c>
    </row>
    <row r="149" spans="1:21" x14ac:dyDescent="0.25">
      <c r="A149" s="4">
        <v>41705.790972222225</v>
      </c>
      <c r="B149" s="7">
        <f t="shared" si="28"/>
        <v>2.4833333333954215</v>
      </c>
      <c r="C149" s="13">
        <f t="shared" si="25"/>
        <v>10.815438518171515</v>
      </c>
      <c r="D149" s="13">
        <f t="shared" si="26"/>
        <v>93.546774670329668</v>
      </c>
      <c r="E149" s="3">
        <f>INDEX(Waypoints2!$A$3:$L$13,MATCH(Flight2!$M149,Waypoints2!$I$3:$I$13,1),7)</f>
        <v>315</v>
      </c>
      <c r="F149" s="3" t="str">
        <f>INDEX(Waypoints2!$A$3:$L$13,MATCH(Flight2!$M149,Waypoints2!$I$3:$I$13,1),8)</f>
        <v>SW</v>
      </c>
      <c r="H149" s="3">
        <f t="shared" si="24"/>
        <v>860</v>
      </c>
      <c r="J149" s="10">
        <f t="shared" si="27"/>
        <v>10668.00000174623</v>
      </c>
      <c r="M149" s="10">
        <f t="shared" si="29"/>
        <v>1932.8666667274665</v>
      </c>
      <c r="S149" s="3">
        <f t="shared" si="30"/>
        <v>238.47041061937676</v>
      </c>
      <c r="T149" s="3">
        <f>SQRT(('Inmarsat-march7'!$E$3-(6371+$J149/1000)*COS(RADIANS($C149))*COS(RADIANS($D149)))^2+('Inmarsat-march7'!$F$3-(6371+$J149/1000)*COS(RADIANS($C149))*SIN(RADIANS($D149)))^2+('Inmarsat-march7'!$G$3-(6371+$J149/1000)*SIN(RADIANS($C149)))^2)</f>
        <v>36816.547915270196</v>
      </c>
      <c r="U149" s="3">
        <f t="shared" si="31"/>
        <v>-3.974506856611697</v>
      </c>
    </row>
    <row r="150" spans="1:21" x14ac:dyDescent="0.25">
      <c r="A150" s="4">
        <v>41705.791666666672</v>
      </c>
      <c r="B150" s="7">
        <f t="shared" si="28"/>
        <v>2.5000000001164153</v>
      </c>
      <c r="C150" s="13">
        <f t="shared" si="25"/>
        <v>10.906572643503504</v>
      </c>
      <c r="D150" s="13">
        <f t="shared" si="26"/>
        <v>93.453949998127953</v>
      </c>
      <c r="E150" s="3">
        <f>INDEX(Waypoints2!$A$3:$L$13,MATCH(Flight2!$M150,Waypoints2!$I$3:$I$13,1),7)</f>
        <v>315</v>
      </c>
      <c r="F150" s="3" t="str">
        <f>INDEX(Waypoints2!$A$3:$L$13,MATCH(Flight2!$M150,Waypoints2!$I$3:$I$13,1),8)</f>
        <v>SW</v>
      </c>
      <c r="H150" s="3">
        <f t="shared" si="24"/>
        <v>860</v>
      </c>
      <c r="J150" s="10">
        <f t="shared" si="27"/>
        <v>10668.00000174623</v>
      </c>
      <c r="M150" s="10">
        <f t="shared" si="29"/>
        <v>1947.2000001075212</v>
      </c>
      <c r="S150" s="3">
        <f t="shared" si="30"/>
        <v>236.44786928162907</v>
      </c>
      <c r="T150" s="3">
        <f>SQRT(('Inmarsat-march7'!$E$3-(6371+$J150/1000)*COS(RADIANS($C150))*COS(RADIANS($D150)))^2+('Inmarsat-march7'!$F$3-(6371+$J150/1000)*COS(RADIANS($C150))*SIN(RADIANS($D150)))^2+('Inmarsat-march7'!$G$3-(6371+$J150/1000)*SIN(RADIANS($C150)))^2)</f>
        <v>36812.607117435989</v>
      </c>
      <c r="U150" s="3">
        <f t="shared" si="31"/>
        <v>-3.9407978342060233</v>
      </c>
    </row>
    <row r="151" spans="1:21" x14ac:dyDescent="0.25">
      <c r="A151" s="4">
        <v>41705.792361111111</v>
      </c>
      <c r="B151" s="7">
        <f t="shared" si="28"/>
        <v>2.5166666666627862</v>
      </c>
      <c r="C151" s="13">
        <f t="shared" si="25"/>
        <v>10.997706648243655</v>
      </c>
      <c r="D151" s="13">
        <f t="shared" si="26"/>
        <v>93.361096750994918</v>
      </c>
      <c r="E151" s="3">
        <f>INDEX(Waypoints2!$A$3:$L$13,MATCH(Flight2!$M151,Waypoints2!$I$3:$I$13,1),7)</f>
        <v>315</v>
      </c>
      <c r="F151" s="3" t="str">
        <f>INDEX(Waypoints2!$A$3:$L$13,MATCH(Flight2!$M151,Waypoints2!$I$3:$I$13,1),8)</f>
        <v>SW</v>
      </c>
      <c r="H151" s="3">
        <f t="shared" si="24"/>
        <v>860</v>
      </c>
      <c r="J151" s="10">
        <f t="shared" si="27"/>
        <v>10668.00000174623</v>
      </c>
      <c r="M151" s="10">
        <f t="shared" si="29"/>
        <v>1961.5333333374001</v>
      </c>
      <c r="S151" s="3">
        <f t="shared" si="30"/>
        <v>234.42230665639312</v>
      </c>
      <c r="T151" s="3">
        <f>SQRT(('Inmarsat-march7'!$E$3-(6371+$J151/1000)*COS(RADIANS($C151))*COS(RADIANS($D151)))^2+('Inmarsat-march7'!$F$3-(6371+$J151/1000)*COS(RADIANS($C151))*SIN(RADIANS($D151)))^2+('Inmarsat-march7'!$G$3-(6371+$J151/1000)*SIN(RADIANS($C151)))^2)</f>
        <v>36808.700079019916</v>
      </c>
      <c r="U151" s="3">
        <f t="shared" si="31"/>
        <v>-3.9070384160731919</v>
      </c>
    </row>
    <row r="152" spans="1:21" x14ac:dyDescent="0.25">
      <c r="A152" s="4">
        <v>41705.793055555558</v>
      </c>
      <c r="B152" s="7">
        <f t="shared" si="28"/>
        <v>2.53333333338378</v>
      </c>
      <c r="C152" s="13">
        <f t="shared" si="25"/>
        <v>11.088840534227538</v>
      </c>
      <c r="D152" s="13">
        <f t="shared" si="26"/>
        <v>93.268214674361516</v>
      </c>
      <c r="E152" s="3">
        <f>INDEX(Waypoints2!$A$3:$L$13,MATCH(Flight2!$M152,Waypoints2!$I$3:$I$13,1),7)</f>
        <v>315</v>
      </c>
      <c r="F152" s="3" t="str">
        <f>INDEX(Waypoints2!$A$3:$L$13,MATCH(Flight2!$M152,Waypoints2!$I$3:$I$13,1),8)</f>
        <v>SW</v>
      </c>
      <c r="H152" s="3">
        <f t="shared" si="24"/>
        <v>860</v>
      </c>
      <c r="J152" s="10">
        <f t="shared" si="27"/>
        <v>10668.00000174623</v>
      </c>
      <c r="M152" s="10">
        <f t="shared" si="29"/>
        <v>1975.8666667174548</v>
      </c>
      <c r="S152" s="3">
        <f t="shared" si="30"/>
        <v>232.39373632042847</v>
      </c>
      <c r="T152" s="3">
        <f>SQRT(('Inmarsat-march7'!$E$3-(6371+$J152/1000)*COS(RADIANS($C152))*COS(RADIANS($D152)))^2+('Inmarsat-march7'!$F$3-(6371+$J152/1000)*COS(RADIANS($C152))*SIN(RADIANS($D152)))^2+('Inmarsat-march7'!$G$3-(6371+$J152/1000)*SIN(RADIANS($C152)))^2)</f>
        <v>36804.826850068617</v>
      </c>
      <c r="U152" s="3">
        <f t="shared" si="31"/>
        <v>-3.8732289512990974</v>
      </c>
    </row>
    <row r="153" spans="1:21" x14ac:dyDescent="0.25">
      <c r="A153" s="4">
        <v>41705.793750000004</v>
      </c>
      <c r="B153" s="7">
        <f t="shared" si="28"/>
        <v>2.5500000001047738</v>
      </c>
      <c r="C153" s="13">
        <f t="shared" si="25"/>
        <v>11.17997430042595</v>
      </c>
      <c r="D153" s="13">
        <f t="shared" si="26"/>
        <v>93.175303516197303</v>
      </c>
      <c r="E153" s="3">
        <f>INDEX(Waypoints2!$A$3:$L$13,MATCH(Flight2!$M153,Waypoints2!$I$3:$I$13,1),7)</f>
        <v>315</v>
      </c>
      <c r="F153" s="3" t="str">
        <f>INDEX(Waypoints2!$A$3:$L$13,MATCH(Flight2!$M153,Waypoints2!$I$3:$I$13,1),8)</f>
        <v>SW</v>
      </c>
      <c r="H153" s="3">
        <f t="shared" si="24"/>
        <v>860</v>
      </c>
      <c r="J153" s="10">
        <f t="shared" si="27"/>
        <v>10668.00000174623</v>
      </c>
      <c r="M153" s="10">
        <f t="shared" si="29"/>
        <v>1990.2000000975095</v>
      </c>
      <c r="S153" s="3">
        <f t="shared" si="30"/>
        <v>230.36217189232227</v>
      </c>
      <c r="T153" s="3">
        <f>SQRT(('Inmarsat-march7'!$E$3-(6371+$J153/1000)*COS(RADIANS($C153))*COS(RADIANS($D153)))^2+('Inmarsat-march7'!$F$3-(6371+$J153/1000)*COS(RADIANS($C153))*SIN(RADIANS($D153)))^2+('Inmarsat-march7'!$G$3-(6371+$J153/1000)*SIN(RADIANS($C153)))^2)</f>
        <v>36800.987480524564</v>
      </c>
      <c r="U153" s="3">
        <f t="shared" si="31"/>
        <v>-3.8393695440536248</v>
      </c>
    </row>
    <row r="154" spans="1:21" x14ac:dyDescent="0.25">
      <c r="A154" s="4">
        <v>41705.794444444444</v>
      </c>
      <c r="B154" s="7">
        <f t="shared" si="28"/>
        <v>2.5666666666511446</v>
      </c>
      <c r="C154" s="13">
        <f t="shared" si="25"/>
        <v>11.271107945809025</v>
      </c>
      <c r="D154" s="13">
        <f t="shared" si="26"/>
        <v>93.082363024089048</v>
      </c>
      <c r="E154" s="3">
        <f>INDEX(Waypoints2!$A$3:$L$13,MATCH(Flight2!$M154,Waypoints2!$I$3:$I$13,1),7)</f>
        <v>315</v>
      </c>
      <c r="F154" s="3" t="str">
        <f>INDEX(Waypoints2!$A$3:$L$13,MATCH(Flight2!$M154,Waypoints2!$I$3:$I$13,1),8)</f>
        <v>SW</v>
      </c>
      <c r="H154" s="3">
        <f t="shared" si="24"/>
        <v>860</v>
      </c>
      <c r="J154" s="10">
        <f t="shared" si="27"/>
        <v>10668.00000174623</v>
      </c>
      <c r="M154" s="10">
        <f t="shared" si="29"/>
        <v>2004.5333333273884</v>
      </c>
      <c r="S154" s="3">
        <f t="shared" si="30"/>
        <v>228.32762706632644</v>
      </c>
      <c r="T154" s="3">
        <f>SQRT(('Inmarsat-march7'!$E$3-(6371+$J154/1000)*COS(RADIANS($C154))*COS(RADIANS($D154)))^2+('Inmarsat-march7'!$F$3-(6371+$J154/1000)*COS(RADIANS($C154))*SIN(RADIANS($D154)))^2+('Inmarsat-march7'!$G$3-(6371+$J154/1000)*SIN(RADIANS($C154)))^2)</f>
        <v>36797.182020100925</v>
      </c>
      <c r="U154" s="3">
        <f t="shared" si="31"/>
        <v>-3.8054604236385785</v>
      </c>
    </row>
    <row r="155" spans="1:21" x14ac:dyDescent="0.25">
      <c r="A155" s="4">
        <v>41705.795138888891</v>
      </c>
      <c r="B155" s="7">
        <f t="shared" si="28"/>
        <v>2.5833333333721384</v>
      </c>
      <c r="C155" s="13">
        <f t="shared" si="25"/>
        <v>11.362241472210284</v>
      </c>
      <c r="D155" s="13">
        <f t="shared" si="26"/>
        <v>92.989392942314026</v>
      </c>
      <c r="E155" s="3">
        <f>INDEX(Waypoints2!$A$3:$L$13,MATCH(Flight2!$M155,Waypoints2!$I$3:$I$13,1),7)</f>
        <v>315</v>
      </c>
      <c r="F155" s="3" t="str">
        <f>INDEX(Waypoints2!$A$3:$L$13,MATCH(Flight2!$M155,Waypoints2!$I$3:$I$13,1),8)</f>
        <v>SW</v>
      </c>
      <c r="H155" s="3">
        <f t="shared" si="24"/>
        <v>860</v>
      </c>
      <c r="J155" s="10">
        <f t="shared" si="27"/>
        <v>10668.00000174623</v>
      </c>
      <c r="M155" s="10">
        <f t="shared" si="29"/>
        <v>2018.8666667074431</v>
      </c>
      <c r="S155" s="3">
        <f t="shared" si="30"/>
        <v>226.29011555139752</v>
      </c>
      <c r="T155" s="3">
        <f>SQRT(('Inmarsat-march7'!$E$3-(6371+$J155/1000)*COS(RADIANS($C155))*COS(RADIANS($D155)))^2+('Inmarsat-march7'!$F$3-(6371+$J155/1000)*COS(RADIANS($C155))*SIN(RADIANS($D155)))^2+('Inmarsat-march7'!$G$3-(6371+$J155/1000)*SIN(RADIANS($C155)))^2)</f>
        <v>36793.410518162775</v>
      </c>
      <c r="U155" s="3">
        <f t="shared" si="31"/>
        <v>-3.7715019381503225</v>
      </c>
    </row>
    <row r="156" spans="1:21" x14ac:dyDescent="0.25">
      <c r="A156" s="4">
        <v>41705.795833333337</v>
      </c>
      <c r="B156" s="7">
        <f t="shared" si="28"/>
        <v>2.6000000000931323</v>
      </c>
      <c r="C156" s="13">
        <f t="shared" si="25"/>
        <v>11.453374878598503</v>
      </c>
      <c r="D156" s="13">
        <f t="shared" si="26"/>
        <v>92.896393017679856</v>
      </c>
      <c r="E156" s="3">
        <f>INDEX(Waypoints2!$A$3:$L$13,MATCH(Flight2!$M156,Waypoints2!$I$3:$I$13,1),7)</f>
        <v>315</v>
      </c>
      <c r="F156" s="3" t="str">
        <f>INDEX(Waypoints2!$A$3:$L$13,MATCH(Flight2!$M156,Waypoints2!$I$3:$I$13,1),8)</f>
        <v>SW</v>
      </c>
      <c r="H156" s="3">
        <f t="shared" si="24"/>
        <v>860</v>
      </c>
      <c r="J156" s="10">
        <f t="shared" si="27"/>
        <v>10668.00000174623</v>
      </c>
      <c r="M156" s="10">
        <f t="shared" si="29"/>
        <v>2033.2000000874978</v>
      </c>
      <c r="S156" s="3">
        <f t="shared" si="30"/>
        <v>224.24965109411391</v>
      </c>
      <c r="T156" s="3">
        <f>SQRT(('Inmarsat-march7'!$E$3-(6371+$J156/1000)*COS(RADIANS($C156))*COS(RADIANS($D156)))^2+('Inmarsat-march7'!$F$3-(6371+$J156/1000)*COS(RADIANS($C156))*SIN(RADIANS($D156)))^2+('Inmarsat-march7'!$G$3-(6371+$J156/1000)*SIN(RADIANS($C156)))^2)</f>
        <v>36789.67302396569</v>
      </c>
      <c r="U156" s="3">
        <f t="shared" si="31"/>
        <v>-3.7374941970847431</v>
      </c>
    </row>
    <row r="157" spans="1:21" x14ac:dyDescent="0.25">
      <c r="A157" s="4">
        <v>41705.796527777777</v>
      </c>
      <c r="B157" s="7">
        <f t="shared" si="28"/>
        <v>2.6166666666395031</v>
      </c>
      <c r="C157" s="13">
        <f t="shared" si="25"/>
        <v>11.544508163941774</v>
      </c>
      <c r="D157" s="13">
        <f t="shared" si="26"/>
        <v>92.803362996600526</v>
      </c>
      <c r="E157" s="3">
        <f>INDEX(Waypoints2!$A$3:$L$13,MATCH(Flight2!$M157,Waypoints2!$I$3:$I$13,1),7)</f>
        <v>315</v>
      </c>
      <c r="F157" s="3" t="str">
        <f>INDEX(Waypoints2!$A$3:$L$13,MATCH(Flight2!$M157,Waypoints2!$I$3:$I$13,1),8)</f>
        <v>SW</v>
      </c>
      <c r="H157" s="3">
        <f t="shared" si="24"/>
        <v>860</v>
      </c>
      <c r="J157" s="10">
        <f t="shared" si="27"/>
        <v>10668.00000174623</v>
      </c>
      <c r="M157" s="10">
        <f t="shared" si="29"/>
        <v>2047.5333333173767</v>
      </c>
      <c r="S157" s="3">
        <f t="shared" si="30"/>
        <v>222.20624752028814</v>
      </c>
      <c r="T157" s="3">
        <f>SQRT(('Inmarsat-march7'!$E$3-(6371+$J157/1000)*COS(RADIANS($C157))*COS(RADIANS($D157)))^2+('Inmarsat-march7'!$F$3-(6371+$J157/1000)*COS(RADIANS($C157))*SIN(RADIANS($D157)))^2+('Inmarsat-march7'!$G$3-(6371+$J157/1000)*SIN(RADIANS($C157)))^2)</f>
        <v>36785.969586533749</v>
      </c>
      <c r="U157" s="3">
        <f t="shared" si="31"/>
        <v>-3.7034374319409835</v>
      </c>
    </row>
    <row r="158" spans="1:21" x14ac:dyDescent="0.25">
      <c r="A158" s="4">
        <v>41705.797222222223</v>
      </c>
      <c r="B158" s="7">
        <f t="shared" si="28"/>
        <v>2.6333333333604969</v>
      </c>
      <c r="C158" s="13">
        <f t="shared" si="25"/>
        <v>11.637760351537191</v>
      </c>
      <c r="D158" s="13">
        <f t="shared" si="26"/>
        <v>92.708137703950612</v>
      </c>
      <c r="E158" s="3">
        <f>INDEX(Waypoints2!$A$3:$L$13,MATCH(Flight2!$M158,Waypoints2!$I$3:$I$13,1),7)</f>
        <v>315</v>
      </c>
      <c r="F158" s="3" t="str">
        <f>INDEX(Waypoints2!$A$3:$L$13,MATCH(Flight2!$M158,Waypoints2!$I$3:$I$13,1),8)</f>
        <v>SW</v>
      </c>
      <c r="H158" s="9">
        <v>880</v>
      </c>
      <c r="J158" s="10">
        <f t="shared" si="27"/>
        <v>10668.00000174623</v>
      </c>
      <c r="M158" s="10">
        <f t="shared" si="29"/>
        <v>2062.2000000318512</v>
      </c>
      <c r="N158" s="3" t="s">
        <v>49</v>
      </c>
      <c r="S158" s="3">
        <f t="shared" si="30"/>
        <v>225.25725068367865</v>
      </c>
      <c r="T158" s="3">
        <f>SQRT(('Inmarsat-march7'!$E$3-(6371+$J158/1000)*COS(RADIANS($C158))*COS(RADIANS($D158)))^2+('Inmarsat-march7'!$F$3-(6371+$J158/1000)*COS(RADIANS($C158))*SIN(RADIANS($D158)))^2+('Inmarsat-march7'!$G$3-(6371+$J158/1000)*SIN(RADIANS($C158)))^2)</f>
        <v>36782.215299010117</v>
      </c>
      <c r="U158" s="3">
        <f t="shared" si="31"/>
        <v>-3.7542875236322288</v>
      </c>
    </row>
    <row r="159" spans="1:21" x14ac:dyDescent="0.25">
      <c r="A159" s="4">
        <v>41705.79791666667</v>
      </c>
      <c r="B159" s="7">
        <f t="shared" si="28"/>
        <v>2.6500000000814907</v>
      </c>
      <c r="C159" s="13">
        <f t="shared" si="25"/>
        <v>11.731012410297481</v>
      </c>
      <c r="D159" s="13">
        <f t="shared" si="26"/>
        <v>92.612880354176951</v>
      </c>
      <c r="E159" s="3">
        <f>INDEX(Waypoints2!$A$3:$L$13,MATCH(Flight2!$M159,Waypoints2!$I$3:$I$13,1),7)</f>
        <v>325</v>
      </c>
      <c r="F159" s="3" t="str">
        <f>INDEX(Waypoints2!$A$3:$L$13,MATCH(Flight2!$M159,Waypoints2!$I$3:$I$13,1),8)</f>
        <v xml:space="preserve">S </v>
      </c>
      <c r="H159" s="3">
        <f t="shared" si="24"/>
        <v>880</v>
      </c>
      <c r="J159" s="10">
        <f t="shared" si="27"/>
        <v>10668.00000174623</v>
      </c>
      <c r="M159" s="10">
        <f t="shared" si="29"/>
        <v>2076.8666667463258</v>
      </c>
      <c r="N159" s="3" t="s">
        <v>185</v>
      </c>
      <c r="S159" s="3">
        <f t="shared" si="30"/>
        <v>223.11153216888513</v>
      </c>
      <c r="T159" s="3">
        <f>SQRT(('Inmarsat-march7'!$E$3-(6371+$J159/1000)*COS(RADIANS($C159))*COS(RADIANS($D159)))^2+('Inmarsat-march7'!$F$3-(6371+$J159/1000)*COS(RADIANS($C159))*SIN(RADIANS($D159)))^2+('Inmarsat-march7'!$G$3-(6371+$J159/1000)*SIN(RADIANS($C159)))^2)</f>
        <v>36778.496773461848</v>
      </c>
      <c r="U159" s="3">
        <f t="shared" si="31"/>
        <v>-3.7185255482690991</v>
      </c>
    </row>
    <row r="160" spans="1:21" x14ac:dyDescent="0.25">
      <c r="A160" s="4">
        <v>41705.798611111117</v>
      </c>
      <c r="B160" s="7">
        <f t="shared" si="28"/>
        <v>2.6666666668024845</v>
      </c>
      <c r="C160" s="13">
        <f t="shared" si="25"/>
        <v>11.839048569142056</v>
      </c>
      <c r="D160" s="13">
        <f t="shared" si="26"/>
        <v>92.535581050945353</v>
      </c>
      <c r="E160" s="3">
        <f>INDEX(Waypoints2!$A$3:$L$13,MATCH(Flight2!$M160,Waypoints2!$I$3:$I$13,1),7)</f>
        <v>325</v>
      </c>
      <c r="F160" s="3" t="str">
        <f>INDEX(Waypoints2!$A$3:$L$13,MATCH(Flight2!$M160,Waypoints2!$I$3:$I$13,1),8)</f>
        <v xml:space="preserve">S </v>
      </c>
      <c r="H160" s="3">
        <f t="shared" si="24"/>
        <v>880</v>
      </c>
      <c r="J160" s="10">
        <f t="shared" si="27"/>
        <v>10668.00000174623</v>
      </c>
      <c r="M160" s="10">
        <f t="shared" si="29"/>
        <v>2091.5333334608003</v>
      </c>
      <c r="S160" s="3">
        <f t="shared" si="30"/>
        <v>139.30975374670547</v>
      </c>
      <c r="T160" s="3">
        <f>SQRT(('Inmarsat-march7'!$E$3-(6371+$J160/1000)*COS(RADIANS($C160))*COS(RADIANS($D160)))^2+('Inmarsat-march7'!$F$3-(6371+$J160/1000)*COS(RADIANS($C160))*SIN(RADIANS($D160)))^2+('Inmarsat-march7'!$G$3-(6371+$J160/1000)*SIN(RADIANS($C160)))^2)</f>
        <v>36776.174944225168</v>
      </c>
      <c r="U160" s="3">
        <f t="shared" si="31"/>
        <v>-2.3218292366800597</v>
      </c>
    </row>
    <row r="161" spans="1:21" x14ac:dyDescent="0.25">
      <c r="A161" s="4">
        <v>41705.799305555556</v>
      </c>
      <c r="B161" s="7">
        <f t="shared" si="28"/>
        <v>2.6833333333488554</v>
      </c>
      <c r="C161" s="13">
        <f t="shared" si="25"/>
        <v>11.947084628495112</v>
      </c>
      <c r="D161" s="13">
        <f t="shared" si="26"/>
        <v>92.458251045550355</v>
      </c>
      <c r="E161" s="3">
        <f>INDEX(Waypoints2!$A$3:$L$13,MATCH(Flight2!$M161,Waypoints2!$I$3:$I$13,1),7)</f>
        <v>325</v>
      </c>
      <c r="F161" s="3" t="str">
        <f>INDEX(Waypoints2!$A$3:$L$13,MATCH(Flight2!$M161,Waypoints2!$I$3:$I$13,1),8)</f>
        <v xml:space="preserve">S </v>
      </c>
      <c r="H161" s="3">
        <f t="shared" si="24"/>
        <v>880</v>
      </c>
      <c r="J161" s="10">
        <f t="shared" si="27"/>
        <v>10668.00000174623</v>
      </c>
      <c r="M161" s="10">
        <f t="shared" si="29"/>
        <v>2106.2000000216067</v>
      </c>
      <c r="N161" s="3" t="s">
        <v>38</v>
      </c>
      <c r="S161" s="3">
        <f t="shared" si="30"/>
        <v>137.16519153027818</v>
      </c>
      <c r="T161" s="3">
        <f>SQRT(('Inmarsat-march7'!$E$3-(6371+$J161/1000)*COS(RADIANS($C161))*COS(RADIANS($D161)))^2+('Inmarsat-march7'!$F$3-(6371+$J161/1000)*COS(RADIANS($C161))*SIN(RADIANS($D161)))^2+('Inmarsat-march7'!$G$3-(6371+$J161/1000)*SIN(RADIANS($C161)))^2)</f>
        <v>36773.888857716163</v>
      </c>
      <c r="U161" s="3">
        <f t="shared" si="31"/>
        <v>-2.2860865090042353</v>
      </c>
    </row>
    <row r="162" spans="1:21" x14ac:dyDescent="0.25">
      <c r="A162" s="4">
        <v>41705.800000000003</v>
      </c>
      <c r="B162" s="7">
        <f t="shared" si="28"/>
        <v>2.7000000000698492</v>
      </c>
      <c r="C162" s="13">
        <f t="shared" si="25"/>
        <v>12.055120590541872</v>
      </c>
      <c r="D162" s="13">
        <f t="shared" si="26"/>
        <v>92.380890036838636</v>
      </c>
      <c r="E162" s="3">
        <f>INDEX(Waypoints2!$A$3:$L$13,MATCH(Flight2!$M162,Waypoints2!$I$3:$I$13,1),7)</f>
        <v>325</v>
      </c>
      <c r="F162" s="3" t="str">
        <f>INDEX(Waypoints2!$A$3:$L$13,MATCH(Flight2!$M162,Waypoints2!$I$3:$I$13,1),8)</f>
        <v xml:space="preserve">S </v>
      </c>
      <c r="H162" s="3">
        <f t="shared" si="24"/>
        <v>880</v>
      </c>
      <c r="J162" s="10">
        <f t="shared" si="27"/>
        <v>10668.00000174623</v>
      </c>
      <c r="M162" s="10">
        <f t="shared" si="29"/>
        <v>2120.8666667360812</v>
      </c>
      <c r="S162" s="3">
        <f t="shared" si="30"/>
        <v>135.01823699605177</v>
      </c>
      <c r="T162" s="3">
        <f>SQRT(('Inmarsat-march7'!$E$3-(6371+$J162/1000)*COS(RADIANS($C162))*COS(RADIANS($D162)))^2+('Inmarsat-march7'!$F$3-(6371+$J162/1000)*COS(RADIANS($C162))*SIN(RADIANS($D162)))^2+('Inmarsat-march7'!$G$3-(6371+$J162/1000)*SIN(RADIANS($C162)))^2)</f>
        <v>36771.638553758894</v>
      </c>
      <c r="U162" s="3">
        <f t="shared" si="31"/>
        <v>-2.2503039572693524</v>
      </c>
    </row>
    <row r="163" spans="1:21" x14ac:dyDescent="0.25">
      <c r="A163" s="4">
        <v>41705.802083333336</v>
      </c>
      <c r="B163" s="7">
        <f t="shared" si="28"/>
        <v>2.7500000000582077</v>
      </c>
      <c r="C163" s="13">
        <f t="shared" si="25"/>
        <v>12.379163318629075</v>
      </c>
      <c r="D163" s="13">
        <f t="shared" si="26"/>
        <v>92.148523713097759</v>
      </c>
      <c r="E163" s="3">
        <f>INDEX(Waypoints2!$A$3:$L$13,MATCH(Flight2!$M163,Waypoints2!$I$3:$I$13,1),7)</f>
        <v>325</v>
      </c>
      <c r="F163" s="3" t="str">
        <f>INDEX(Waypoints2!$A$3:$L$13,MATCH(Flight2!$M163,Waypoints2!$I$3:$I$13,1),8)</f>
        <v xml:space="preserve">S </v>
      </c>
      <c r="H163" s="3">
        <f t="shared" si="24"/>
        <v>880</v>
      </c>
      <c r="J163" s="10">
        <f t="shared" si="27"/>
        <v>10668.00000174623</v>
      </c>
      <c r="M163" s="10">
        <f t="shared" si="29"/>
        <v>2164.8666667258367</v>
      </c>
      <c r="N163" s="3" t="s">
        <v>92</v>
      </c>
      <c r="S163" s="3">
        <f t="shared" si="30"/>
        <v>130.85364958422227</v>
      </c>
      <c r="T163" s="3">
        <f>SQRT(('Inmarsat-march7'!$E$3-(6371+$J163/1000)*COS(RADIANS($C163))*COS(RADIANS($D163)))^2+('Inmarsat-march7'!$F$3-(6371+$J163/1000)*COS(RADIANS($C163))*SIN(RADIANS($D163)))^2+('Inmarsat-march7'!$G$3-(6371+$J163/1000)*SIN(RADIANS($C163)))^2)</f>
        <v>36765.095871281206</v>
      </c>
      <c r="U163" s="3">
        <f t="shared" si="31"/>
        <v>-6.5426824776877766</v>
      </c>
    </row>
    <row r="164" spans="1:21" x14ac:dyDescent="0.25">
      <c r="A164" s="4">
        <v>41705.805555555555</v>
      </c>
      <c r="B164" s="7">
        <f t="shared" si="28"/>
        <v>2.8333333333139308</v>
      </c>
      <c r="C164" s="13">
        <f t="shared" si="25"/>
        <v>12.919117568474167</v>
      </c>
      <c r="D164" s="13">
        <f t="shared" si="26"/>
        <v>91.760430124765321</v>
      </c>
      <c r="E164" s="3">
        <f>INDEX(Waypoints2!$A$3:$L$13,MATCH(Flight2!$M164,Waypoints2!$I$3:$I$13,1),7)</f>
        <v>325</v>
      </c>
      <c r="F164" s="3" t="str">
        <f>INDEX(Waypoints2!$A$3:$L$13,MATCH(Flight2!$M164,Waypoints2!$I$3:$I$13,1),8)</f>
        <v xml:space="preserve">S </v>
      </c>
      <c r="H164" s="3">
        <f t="shared" si="24"/>
        <v>880</v>
      </c>
      <c r="J164" s="10">
        <f t="shared" si="27"/>
        <v>10668.00000174623</v>
      </c>
      <c r="M164" s="10">
        <f t="shared" si="29"/>
        <v>2238.199999990873</v>
      </c>
      <c r="S164" s="3">
        <f t="shared" si="30"/>
        <v>122.3685659673005</v>
      </c>
      <c r="T164" s="3">
        <f>SQRT(('Inmarsat-march7'!$E$3-(6371+$J164/1000)*COS(RADIANS($C164))*COS(RADIANS($D164)))^2+('Inmarsat-march7'!$F$3-(6371+$J164/1000)*COS(RADIANS($C164))*SIN(RADIANS($D164)))^2+('Inmarsat-march7'!$G$3-(6371+$J164/1000)*SIN(RADIANS($C164)))^2)</f>
        <v>36754.898490793428</v>
      </c>
      <c r="U164" s="3">
        <f t="shared" si="31"/>
        <v>-10.197380487777991</v>
      </c>
    </row>
    <row r="165" spans="1:21" x14ac:dyDescent="0.25">
      <c r="A165" s="4">
        <v>41705.809027777803</v>
      </c>
      <c r="B165" s="7">
        <f t="shared" si="28"/>
        <v>2.9166666672681458</v>
      </c>
      <c r="C165" s="13">
        <f t="shared" si="25"/>
        <v>13.459059409015831</v>
      </c>
      <c r="D165" s="13">
        <f t="shared" si="26"/>
        <v>91.371478488563312</v>
      </c>
      <c r="E165" s="3">
        <f>INDEX(Waypoints2!$A$3:$L$13,MATCH(Flight2!$M165,Waypoints2!$I$3:$I$13,1),7)</f>
        <v>325</v>
      </c>
      <c r="F165" s="3" t="str">
        <f>INDEX(Waypoints2!$A$3:$L$13,MATCH(Flight2!$M165,Waypoints2!$I$3:$I$13,1),8)</f>
        <v xml:space="preserve">S </v>
      </c>
      <c r="H165" s="3">
        <f t="shared" ref="H165:H226" si="32">H164</f>
        <v>880</v>
      </c>
      <c r="J165" s="10">
        <f t="shared" si="27"/>
        <v>10668.00000174623</v>
      </c>
      <c r="M165" s="10">
        <f t="shared" si="29"/>
        <v>2311.5333338705823</v>
      </c>
      <c r="S165" s="3">
        <f t="shared" si="30"/>
        <v>111.54219139746272</v>
      </c>
      <c r="T165" s="3">
        <f>SQRT(('Inmarsat-march7'!$E$3-(6371+$J165/1000)*COS(RADIANS($C165))*COS(RADIANS($D165)))^2+('Inmarsat-march7'!$F$3-(6371+$J165/1000)*COS(RADIANS($C165))*SIN(RADIANS($D165)))^2+('Inmarsat-march7'!$G$3-(6371+$J165/1000)*SIN(RADIANS($C165)))^2)</f>
        <v>36745.603308107718</v>
      </c>
      <c r="U165" s="3">
        <f t="shared" si="31"/>
        <v>-9.2951826857097331</v>
      </c>
    </row>
    <row r="166" spans="1:21" x14ac:dyDescent="0.25">
      <c r="A166" s="4">
        <v>41705.8125</v>
      </c>
      <c r="B166" s="7">
        <f t="shared" si="28"/>
        <v>3</v>
      </c>
      <c r="C166" s="13">
        <f t="shared" si="25"/>
        <v>13.998988771979201</v>
      </c>
      <c r="D166" s="13">
        <f t="shared" si="26"/>
        <v>90.98163033369427</v>
      </c>
      <c r="E166" s="3">
        <f>INDEX(Waypoints2!$A$3:$L$13,MATCH(Flight2!$M166,Waypoints2!$I$3:$I$13,1),7)</f>
        <v>325</v>
      </c>
      <c r="F166" s="3" t="str">
        <f>INDEX(Waypoints2!$A$3:$L$13,MATCH(Flight2!$M166,Waypoints2!$I$3:$I$13,1),8)</f>
        <v xml:space="preserve">S </v>
      </c>
      <c r="H166" s="3">
        <f t="shared" si="32"/>
        <v>880</v>
      </c>
      <c r="J166" s="10">
        <f t="shared" si="27"/>
        <v>10668.00000174623</v>
      </c>
      <c r="M166" s="10">
        <f t="shared" si="29"/>
        <v>2384.866666674614</v>
      </c>
      <c r="S166" s="3">
        <f t="shared" si="30"/>
        <v>100.66083264627048</v>
      </c>
      <c r="T166" s="3">
        <f>SQRT(('Inmarsat-march7'!$E$3-(6371+$J166/1000)*COS(RADIANS($C166))*COS(RADIANS($D166)))^2+('Inmarsat-march7'!$F$3-(6371+$J166/1000)*COS(RADIANS($C166))*SIN(RADIANS($D166)))^2+('Inmarsat-march7'!$G$3-(6371+$J166/1000)*SIN(RADIANS($C166)))^2)</f>
        <v>36737.214905447741</v>
      </c>
      <c r="U166" s="3">
        <f t="shared" si="31"/>
        <v>-8.388402659977146</v>
      </c>
    </row>
    <row r="167" spans="1:21" x14ac:dyDescent="0.25">
      <c r="A167" s="4">
        <v>41705.815972222197</v>
      </c>
      <c r="B167" s="7">
        <f t="shared" si="28"/>
        <v>3.0833333327318542</v>
      </c>
      <c r="C167" s="13">
        <f t="shared" si="25"/>
        <v>14.538905606837929</v>
      </c>
      <c r="D167" s="13">
        <f t="shared" si="26"/>
        <v>90.590846750807628</v>
      </c>
      <c r="E167" s="3">
        <f>INDEX(Waypoints2!$A$3:$L$13,MATCH(Flight2!$M167,Waypoints2!$I$3:$I$13,1),7)</f>
        <v>325</v>
      </c>
      <c r="F167" s="3" t="str">
        <f>INDEX(Waypoints2!$A$3:$L$13,MATCH(Flight2!$M167,Waypoints2!$I$3:$I$13,1),8)</f>
        <v xml:space="preserve">S </v>
      </c>
      <c r="H167" s="3">
        <f t="shared" si="32"/>
        <v>880</v>
      </c>
      <c r="J167" s="10">
        <f t="shared" si="27"/>
        <v>10668.00000174623</v>
      </c>
      <c r="M167" s="10">
        <f t="shared" si="29"/>
        <v>2458.1999994786456</v>
      </c>
      <c r="S167" s="3">
        <f t="shared" si="30"/>
        <v>89.726539465051076</v>
      </c>
      <c r="T167" s="3">
        <f>SQRT(('Inmarsat-march7'!$E$3-(6371+$J167/1000)*COS(RADIANS($C167))*COS(RADIANS($D167)))^2+('Inmarsat-march7'!$F$3-(6371+$J167/1000)*COS(RADIANS($C167))*SIN(RADIANS($D167)))^2+('Inmarsat-march7'!$G$3-(6371+$J167/1000)*SIN(RADIANS($C167)))^2)</f>
        <v>36729.737693879622</v>
      </c>
      <c r="U167" s="3">
        <f t="shared" si="31"/>
        <v>-7.4772115681189462</v>
      </c>
    </row>
    <row r="168" spans="1:21" x14ac:dyDescent="0.25">
      <c r="A168" s="4">
        <v>41705.819444444402</v>
      </c>
      <c r="B168" s="7">
        <f t="shared" si="28"/>
        <v>3.1666666656383313</v>
      </c>
      <c r="C168" s="13">
        <f t="shared" ref="C168:C231" si="33">DEGREES(ASIN(SIN(RADIANS(C167))*COS(($M168-$M167)/6371) + COS(RADIANS(C167))*SIN(($M168-$M167)/6371)*COS(RADIANS($E167))))</f>
        <v>15.078809853628965</v>
      </c>
      <c r="D168" s="13">
        <f t="shared" ref="D168:D231" si="34">DEGREES(RADIANS(D167)+ ATAN2(COS(($M168-$M167)/6371)-SIN(RADIANS(C167))*SIN(RADIANS(C168)), SIN(RADIANS($E167))*SIN(($M168-$M167)/6371)*COS(RADIANS(C167))))</f>
        <v>90.1990883906401</v>
      </c>
      <c r="E168" s="3">
        <f>INDEX(Waypoints2!$A$3:$L$13,MATCH(Flight2!$M168,Waypoints2!$I$3:$I$13,1),7)</f>
        <v>325</v>
      </c>
      <c r="F168" s="3" t="str">
        <f>INDEX(Waypoints2!$A$3:$L$13,MATCH(Flight2!$M168,Waypoints2!$I$3:$I$13,1),8)</f>
        <v xml:space="preserve">S </v>
      </c>
      <c r="H168" s="3">
        <f t="shared" si="32"/>
        <v>880</v>
      </c>
      <c r="J168" s="10">
        <f t="shared" si="27"/>
        <v>10668.00000174623</v>
      </c>
      <c r="M168" s="10">
        <f t="shared" si="29"/>
        <v>2531.5333324363455</v>
      </c>
      <c r="N168" s="3" t="s">
        <v>184</v>
      </c>
      <c r="O168" s="6">
        <v>110</v>
      </c>
      <c r="S168" s="3">
        <f t="shared" si="30"/>
        <v>78.741380564300428</v>
      </c>
      <c r="T168" s="3">
        <f>SQRT(('Inmarsat-march7'!$E$3-(6371+$J168/1000)*COS(RADIANS($C168))*COS(RADIANS($D168)))^2+('Inmarsat-march7'!$F$3-(6371+$J168/1000)*COS(RADIANS($C168))*SIN(RADIANS($D168)))^2+('Inmarsat-march7'!$G$3-(6371+$J168/1000)*SIN(RADIANS($C168)))^2)</f>
        <v>36723.175912199542</v>
      </c>
      <c r="U168" s="3">
        <f t="shared" si="31"/>
        <v>-6.5617816800804576</v>
      </c>
    </row>
    <row r="169" spans="1:21" x14ac:dyDescent="0.25">
      <c r="A169" s="4">
        <v>41705.822916666599</v>
      </c>
      <c r="B169" s="7">
        <f t="shared" si="28"/>
        <v>3.2499999983701855</v>
      </c>
      <c r="C169" s="13">
        <f t="shared" si="33"/>
        <v>15.618701446298225</v>
      </c>
      <c r="D169" s="13">
        <f t="shared" si="34"/>
        <v>89.806315440137354</v>
      </c>
      <c r="E169" s="3">
        <f>INDEX(Waypoints2!$A$3:$L$13,MATCH(Flight2!$M169,Waypoints2!$I$3:$I$13,1),7)</f>
        <v>325</v>
      </c>
      <c r="F169" s="3" t="str">
        <f>INDEX(Waypoints2!$A$3:$L$13,MATCH(Flight2!$M169,Waypoints2!$I$3:$I$13,1),8)</f>
        <v xml:space="preserve">S </v>
      </c>
      <c r="H169" s="3">
        <f t="shared" si="32"/>
        <v>880</v>
      </c>
      <c r="J169" s="10">
        <f t="shared" si="27"/>
        <v>10668.00000174623</v>
      </c>
      <c r="M169" s="10">
        <f t="shared" si="29"/>
        <v>2604.8666652403772</v>
      </c>
      <c r="S169" s="3">
        <f t="shared" si="30"/>
        <v>67.707443335252051</v>
      </c>
      <c r="T169" s="3">
        <f>SQRT(('Inmarsat-march7'!$E$3-(6371+$J169/1000)*COS(RADIANS($C169))*COS(RADIANS($D169)))^2+('Inmarsat-march7'!$F$3-(6371+$J169/1000)*COS(RADIANS($C169))*SIN(RADIANS($D169)))^2+('Inmarsat-march7'!$G$3-(6371+$J169/1000)*SIN(RADIANS($C169)))^2)</f>
        <v>36717.533625295662</v>
      </c>
      <c r="U169" s="3">
        <f t="shared" si="31"/>
        <v>-5.6422869038797216</v>
      </c>
    </row>
    <row r="170" spans="1:21" x14ac:dyDescent="0.25">
      <c r="A170" s="4">
        <v>41705.826388888898</v>
      </c>
      <c r="B170" s="7">
        <f t="shared" si="28"/>
        <v>3.3333333335467614</v>
      </c>
      <c r="C170" s="13">
        <f t="shared" si="33"/>
        <v>16.158580335262332</v>
      </c>
      <c r="D170" s="13">
        <f t="shared" si="34"/>
        <v>89.412487583911215</v>
      </c>
      <c r="E170" s="3">
        <f>INDEX(Waypoints2!$A$3:$L$13,MATCH(Flight2!$M170,Waypoints2!$I$3:$I$13,1),7)</f>
        <v>325</v>
      </c>
      <c r="F170" s="3" t="str">
        <f>INDEX(Waypoints2!$A$3:$L$13,MATCH(Flight2!$M170,Waypoints2!$I$3:$I$13,1),8)</f>
        <v xml:space="preserve">S </v>
      </c>
      <c r="H170" s="3">
        <f t="shared" si="32"/>
        <v>880</v>
      </c>
      <c r="J170" s="10">
        <f t="shared" si="27"/>
        <v>10668.00000174623</v>
      </c>
      <c r="M170" s="10">
        <f t="shared" si="29"/>
        <v>2678.200000195764</v>
      </c>
      <c r="S170" s="3">
        <f t="shared" si="30"/>
        <v>56.626833047444435</v>
      </c>
      <c r="T170" s="3">
        <f>SQRT(('Inmarsat-march7'!$E$3-(6371+$J170/1000)*COS(RADIANS($C170))*COS(RADIANS($D170)))^2+('Inmarsat-march7'!$F$3-(6371+$J170/1000)*COS(RADIANS($C170))*SIN(RADIANS($D170)))^2+('Inmarsat-march7'!$G$3-(6371+$J170/1000)*SIN(RADIANS($C170)))^2)</f>
        <v>36712.814722437332</v>
      </c>
      <c r="U170" s="3">
        <f t="shared" si="31"/>
        <v>-4.7189028583306936</v>
      </c>
    </row>
    <row r="171" spans="1:21" x14ac:dyDescent="0.25">
      <c r="A171" s="4">
        <v>41705.829861111102</v>
      </c>
      <c r="B171" s="7">
        <f t="shared" si="28"/>
        <v>3.4166666664532386</v>
      </c>
      <c r="C171" s="13">
        <f t="shared" si="33"/>
        <v>16.698446420652591</v>
      </c>
      <c r="D171" s="13">
        <f t="shared" si="34"/>
        <v>89.017564030380058</v>
      </c>
      <c r="E171" s="3">
        <f>INDEX(Waypoints2!$A$3:$L$13,MATCH(Flight2!$M171,Waypoints2!$I$3:$I$13,1),7)</f>
        <v>325</v>
      </c>
      <c r="F171" s="3" t="str">
        <f>INDEX(Waypoints2!$A$3:$L$13,MATCH(Flight2!$M171,Waypoints2!$I$3:$I$13,1),8)</f>
        <v xml:space="preserve">S </v>
      </c>
      <c r="H171" s="3">
        <f t="shared" si="32"/>
        <v>880</v>
      </c>
      <c r="J171" s="10">
        <f t="shared" si="27"/>
        <v>10668.00000174623</v>
      </c>
      <c r="M171" s="10">
        <f t="shared" si="29"/>
        <v>2751.5333331534639</v>
      </c>
      <c r="S171" s="3">
        <f t="shared" si="30"/>
        <v>45.501672662221083</v>
      </c>
      <c r="T171" s="3">
        <f>SQRT(('Inmarsat-march7'!$E$3-(6371+$J171/1000)*COS(RADIANS($C171))*COS(RADIANS($D171)))^2+('Inmarsat-march7'!$F$3-(6371+$J171/1000)*COS(RADIANS($C171))*SIN(RADIANS($D171)))^2+('Inmarsat-march7'!$G$3-(6371+$J171/1000)*SIN(RADIANS($C171)))^2)</f>
        <v>36709.022916401569</v>
      </c>
      <c r="U171" s="3">
        <f t="shared" si="31"/>
        <v>-3.7918060357624199</v>
      </c>
    </row>
    <row r="172" spans="1:21" x14ac:dyDescent="0.25">
      <c r="A172" s="4">
        <v>41705.833333333299</v>
      </c>
      <c r="B172" s="7">
        <f t="shared" si="28"/>
        <v>3.4999999991850927</v>
      </c>
      <c r="C172" s="13">
        <f t="shared" si="33"/>
        <v>17.238299643835873</v>
      </c>
      <c r="D172" s="13">
        <f t="shared" si="34"/>
        <v>88.621503421603265</v>
      </c>
      <c r="E172" s="3">
        <f>INDEX(Waypoints2!$A$3:$L$13,MATCH(Flight2!$M172,Waypoints2!$I$3:$I$13,1),7)</f>
        <v>325</v>
      </c>
      <c r="F172" s="3" t="str">
        <f>INDEX(Waypoints2!$A$3:$L$13,MATCH(Flight2!$M172,Waypoints2!$I$3:$I$13,1),8)</f>
        <v xml:space="preserve">S </v>
      </c>
      <c r="H172" s="3">
        <f t="shared" si="32"/>
        <v>880</v>
      </c>
      <c r="J172" s="10">
        <f t="shared" si="27"/>
        <v>10668.00000174623</v>
      </c>
      <c r="M172" s="10">
        <f t="shared" si="29"/>
        <v>2824.8666659574956</v>
      </c>
      <c r="S172" s="3">
        <f t="shared" si="30"/>
        <v>34.334102134332568</v>
      </c>
      <c r="T172" s="3">
        <f>SQRT(('Inmarsat-march7'!$E$3-(6371+$J172/1000)*COS(RADIANS($C172))*COS(RADIANS($D172)))^2+('Inmarsat-march7'!$F$3-(6371+$J172/1000)*COS(RADIANS($C172))*SIN(RADIANS($D172)))^2+('Inmarsat-march7'!$G$3-(6371+$J172/1000)*SIN(RADIANS($C172)))^2)</f>
        <v>36706.161741244359</v>
      </c>
      <c r="U172" s="3">
        <f t="shared" si="31"/>
        <v>-2.8611751572098001</v>
      </c>
    </row>
    <row r="173" spans="1:21" x14ac:dyDescent="0.25">
      <c r="A173" s="4">
        <v>41705.836805555497</v>
      </c>
      <c r="B173" s="7">
        <f t="shared" si="28"/>
        <v>3.5833333319169469</v>
      </c>
      <c r="C173" s="13">
        <f t="shared" si="33"/>
        <v>17.778139930827756</v>
      </c>
      <c r="D173" s="13">
        <f t="shared" si="34"/>
        <v>88.224263850640043</v>
      </c>
      <c r="E173" s="3">
        <f>INDEX(Waypoints2!$A$3:$L$13,MATCH(Flight2!$M173,Waypoints2!$I$3:$I$13,1),7)</f>
        <v>325</v>
      </c>
      <c r="F173" s="3" t="str">
        <f>INDEX(Waypoints2!$A$3:$L$13,MATCH(Flight2!$M173,Waypoints2!$I$3:$I$13,1),8)</f>
        <v xml:space="preserve">S </v>
      </c>
      <c r="H173" s="3">
        <f t="shared" si="32"/>
        <v>880</v>
      </c>
      <c r="J173" s="10">
        <f t="shared" si="27"/>
        <v>10668.00000174623</v>
      </c>
      <c r="M173" s="10">
        <f t="shared" si="29"/>
        <v>2898.1999987615272</v>
      </c>
      <c r="S173" s="3">
        <f t="shared" si="30"/>
        <v>23.126277337965927</v>
      </c>
      <c r="T173" s="3">
        <f>SQRT(('Inmarsat-march7'!$E$3-(6371+$J173/1000)*COS(RADIANS($C173))*COS(RADIANS($D173)))^2+('Inmarsat-march7'!$F$3-(6371+$J173/1000)*COS(RADIANS($C173))*SIN(RADIANS($D173)))^2+('Inmarsat-march7'!$G$3-(6371+$J173/1000)*SIN(RADIANS($C173)))^2)</f>
        <v>36704.234551480105</v>
      </c>
      <c r="U173" s="3">
        <f t="shared" si="31"/>
        <v>-1.9271897642538534</v>
      </c>
    </row>
    <row r="174" spans="1:21" x14ac:dyDescent="0.25">
      <c r="A174" s="4">
        <v>41705.840277777701</v>
      </c>
      <c r="B174" s="7">
        <f t="shared" si="28"/>
        <v>3.6666666648234241</v>
      </c>
      <c r="C174" s="13">
        <f t="shared" si="33"/>
        <v>18.317967204668076</v>
      </c>
      <c r="D174" s="13">
        <f t="shared" si="34"/>
        <v>87.82580282785969</v>
      </c>
      <c r="E174" s="3">
        <f>INDEX(Waypoints2!$A$3:$L$13,MATCH(Flight2!$M174,Waypoints2!$I$3:$I$13,1),7)</f>
        <v>325</v>
      </c>
      <c r="F174" s="3" t="str">
        <f>INDEX(Waypoints2!$A$3:$L$13,MATCH(Flight2!$M174,Waypoints2!$I$3:$I$13,1),8)</f>
        <v xml:space="preserve">S </v>
      </c>
      <c r="H174" s="3">
        <f t="shared" si="32"/>
        <v>880</v>
      </c>
      <c r="J174" s="10">
        <f t="shared" si="27"/>
        <v>10668.00000174623</v>
      </c>
      <c r="M174" s="10">
        <f t="shared" si="29"/>
        <v>2971.5333317192271</v>
      </c>
      <c r="S174" s="3">
        <f t="shared" si="30"/>
        <v>11.880369982855195</v>
      </c>
      <c r="T174" s="3">
        <f>SQRT(('Inmarsat-march7'!$E$3-(6371+$J174/1000)*COS(RADIANS($C174))*COS(RADIANS($D174)))^2+('Inmarsat-march7'!$F$3-(6371+$J174/1000)*COS(RADIANS($C174))*SIN(RADIANS($D174)))^2+('Inmarsat-march7'!$G$3-(6371+$J174/1000)*SIN(RADIANS($C174)))^2)</f>
        <v>36703.244520653272</v>
      </c>
      <c r="U174" s="3">
        <f t="shared" si="31"/>
        <v>-0.99003082683339017</v>
      </c>
    </row>
    <row r="175" spans="1:21" x14ac:dyDescent="0.25">
      <c r="A175" s="4">
        <v>41705.84375</v>
      </c>
      <c r="B175" s="7">
        <f t="shared" si="28"/>
        <v>3.75</v>
      </c>
      <c r="C175" s="13">
        <f t="shared" si="33"/>
        <v>18.857781397790291</v>
      </c>
      <c r="D175" s="13">
        <f t="shared" si="34"/>
        <v>87.426077246349848</v>
      </c>
      <c r="E175" s="3">
        <f>INDEX(Waypoints2!$A$3:$L$13,MATCH(Flight2!$M175,Waypoints2!$I$3:$I$13,1),7)</f>
        <v>325</v>
      </c>
      <c r="F175" s="3" t="str">
        <f>INDEX(Waypoints2!$A$3:$L$13,MATCH(Flight2!$M175,Waypoints2!$I$3:$I$13,1),8)</f>
        <v xml:space="preserve">S </v>
      </c>
      <c r="H175" s="3">
        <f t="shared" si="32"/>
        <v>880</v>
      </c>
      <c r="J175" s="10">
        <f t="shared" si="27"/>
        <v>10668.00000174623</v>
      </c>
      <c r="M175" s="10">
        <f t="shared" si="29"/>
        <v>3044.866666674614</v>
      </c>
      <c r="S175" s="3">
        <f t="shared" si="30"/>
        <v>0.59856675434535334</v>
      </c>
      <c r="T175" s="3">
        <f>SQRT(('Inmarsat-march7'!$E$3-(6371+$J175/1000)*COS(RADIANS($C175))*COS(RADIANS($D175)))^2+('Inmarsat-march7'!$F$3-(6371+$J175/1000)*COS(RADIANS($C175))*SIN(RADIANS($D175)))^2+('Inmarsat-march7'!$G$3-(6371+$J175/1000)*SIN(RADIANS($C175)))^2)</f>
        <v>36703.194640089307</v>
      </c>
      <c r="U175" s="3">
        <f t="shared" si="31"/>
        <v>-4.9880563965416513E-2</v>
      </c>
    </row>
    <row r="176" spans="1:21" x14ac:dyDescent="0.25">
      <c r="A176" s="4">
        <v>41705.847222222197</v>
      </c>
      <c r="B176" s="7">
        <f t="shared" si="28"/>
        <v>3.8333333327318542</v>
      </c>
      <c r="C176" s="13">
        <f t="shared" si="33"/>
        <v>19.397582395440736</v>
      </c>
      <c r="D176" s="13">
        <f t="shared" si="34"/>
        <v>87.025043397792402</v>
      </c>
      <c r="E176" s="3">
        <f>INDEX(Waypoints2!$A$3:$L$13,MATCH(Flight2!$M176,Waypoints2!$I$3:$I$13,1),7)</f>
        <v>325</v>
      </c>
      <c r="F176" s="3" t="str">
        <f>INDEX(Waypoints2!$A$3:$L$13,MATCH(Flight2!$M176,Waypoints2!$I$3:$I$13,1),8)</f>
        <v xml:space="preserve">S </v>
      </c>
      <c r="H176" s="3">
        <f t="shared" si="32"/>
        <v>880</v>
      </c>
      <c r="J176" s="10">
        <f t="shared" si="27"/>
        <v>10668.00000174623</v>
      </c>
      <c r="M176" s="10">
        <f t="shared" si="29"/>
        <v>3118.1999994786456</v>
      </c>
      <c r="S176" s="3">
        <f t="shared" si="30"/>
        <v>-10.716930903110155</v>
      </c>
      <c r="T176" s="3">
        <f>SQRT(('Inmarsat-march7'!$E$3-(6371+$J176/1000)*COS(RADIANS($C176))*COS(RADIANS($D176)))^2+('Inmarsat-march7'!$F$3-(6371+$J176/1000)*COS(RADIANS($C176))*SIN(RADIANS($D176)))^2+('Inmarsat-march7'!$G$3-(6371+$J176/1000)*SIN(RADIANS($C176)))^2)</f>
        <v>36704.08771765812</v>
      </c>
      <c r="U176" s="3">
        <f t="shared" si="31"/>
        <v>0.89307756881316891</v>
      </c>
    </row>
    <row r="177" spans="1:21" x14ac:dyDescent="0.25">
      <c r="A177" s="4">
        <v>41705.850694444402</v>
      </c>
      <c r="B177" s="7">
        <f t="shared" si="28"/>
        <v>3.9166666656383313</v>
      </c>
      <c r="C177" s="13">
        <f t="shared" si="33"/>
        <v>19.937370127162001</v>
      </c>
      <c r="D177" s="13">
        <f t="shared" si="34"/>
        <v>86.622656877550185</v>
      </c>
      <c r="E177" s="3">
        <f>INDEX(Waypoints2!$A$3:$L$13,MATCH(Flight2!$M177,Waypoints2!$I$3:$I$13,1),7)</f>
        <v>325</v>
      </c>
      <c r="F177" s="3" t="str">
        <f>INDEX(Waypoints2!$A$3:$L$13,MATCH(Flight2!$M177,Waypoints2!$I$3:$I$13,1),8)</f>
        <v xml:space="preserve">S </v>
      </c>
      <c r="H177" s="3">
        <f t="shared" si="32"/>
        <v>880</v>
      </c>
      <c r="J177" s="10">
        <f t="shared" si="27"/>
        <v>10668.00000174623</v>
      </c>
      <c r="M177" s="10">
        <f t="shared" si="29"/>
        <v>3191.5333324363455</v>
      </c>
      <c r="S177" s="3">
        <f t="shared" si="30"/>
        <v>-22.063907618758027</v>
      </c>
      <c r="T177" s="3">
        <f>SQRT(('Inmarsat-march7'!$E$3-(6371+$J177/1000)*COS(RADIANS($C177))*COS(RADIANS($D177)))^2+('Inmarsat-march7'!$F$3-(6371+$J177/1000)*COS(RADIANS($C177))*SIN(RADIANS($D177)))^2+('Inmarsat-march7'!$G$3-(6371+$J177/1000)*SIN(RADIANS($C177)))^2)</f>
        <v>36705.926376616932</v>
      </c>
      <c r="U177" s="3">
        <f t="shared" si="31"/>
        <v>1.8386589588117204</v>
      </c>
    </row>
    <row r="178" spans="1:21" x14ac:dyDescent="0.25">
      <c r="A178" s="4">
        <v>41705.854166666599</v>
      </c>
      <c r="B178" s="7">
        <f t="shared" si="28"/>
        <v>3.9999999983701855</v>
      </c>
      <c r="C178" s="13">
        <f t="shared" si="33"/>
        <v>20.477144500032537</v>
      </c>
      <c r="D178" s="13">
        <f t="shared" si="34"/>
        <v>86.218872606352562</v>
      </c>
      <c r="E178" s="3">
        <f>INDEX(Waypoints2!$A$3:$L$13,MATCH(Flight2!$M178,Waypoints2!$I$3:$I$13,1),7)</f>
        <v>325</v>
      </c>
      <c r="F178" s="3" t="str">
        <f>INDEX(Waypoints2!$A$3:$L$13,MATCH(Flight2!$M178,Waypoints2!$I$3:$I$13,1),8)</f>
        <v xml:space="preserve">S </v>
      </c>
      <c r="H178" s="3">
        <f t="shared" si="32"/>
        <v>880</v>
      </c>
      <c r="J178" s="10">
        <f t="shared" si="27"/>
        <v>10668.00000174623</v>
      </c>
      <c r="M178" s="10">
        <f t="shared" si="29"/>
        <v>3264.8666652403772</v>
      </c>
      <c r="S178" s="3">
        <f t="shared" si="30"/>
        <v>-33.440135133602702</v>
      </c>
      <c r="T178" s="3">
        <f>SQRT(('Inmarsat-march7'!$E$3-(6371+$J178/1000)*COS(RADIANS($C178))*COS(RADIANS($D178)))^2+('Inmarsat-march7'!$F$3-(6371+$J178/1000)*COS(RADIANS($C178))*SIN(RADIANS($D178)))^2+('Inmarsat-march7'!$G$3-(6371+$J178/1000)*SIN(RADIANS($C178)))^2)</f>
        <v>36708.713054524618</v>
      </c>
      <c r="U178" s="3">
        <f t="shared" si="31"/>
        <v>2.7866779076866806</v>
      </c>
    </row>
    <row r="179" spans="1:21" x14ac:dyDescent="0.25">
      <c r="A179" s="4">
        <v>41705.857638888803</v>
      </c>
      <c r="B179" s="7">
        <f t="shared" si="28"/>
        <v>4.0833333312766626</v>
      </c>
      <c r="C179" s="13">
        <f t="shared" si="33"/>
        <v>21.016905422325305</v>
      </c>
      <c r="D179" s="13">
        <f t="shared" si="34"/>
        <v>85.813644783940433</v>
      </c>
      <c r="E179" s="3">
        <f>INDEX(Waypoints2!$A$3:$L$13,MATCH(Flight2!$M179,Waypoints2!$I$3:$I$13,1),7)</f>
        <v>323</v>
      </c>
      <c r="F179" s="3" t="str">
        <f>INDEX(Waypoints2!$A$3:$L$13,MATCH(Flight2!$M179,Waypoints2!$I$3:$I$13,1),8)</f>
        <v xml:space="preserve">S </v>
      </c>
      <c r="H179" s="3">
        <f t="shared" si="32"/>
        <v>880</v>
      </c>
      <c r="J179" s="10">
        <f t="shared" si="27"/>
        <v>10668.00000174623</v>
      </c>
      <c r="M179" s="10">
        <f t="shared" si="29"/>
        <v>3338.1999981980771</v>
      </c>
      <c r="S179" s="3">
        <f t="shared" si="30"/>
        <v>-44.843372378976596</v>
      </c>
      <c r="T179" s="3">
        <f>SQRT(('Inmarsat-march7'!$E$3-(6371+$J179/1000)*COS(RADIANS($C179))*COS(RADIANS($D179)))^2+('Inmarsat-march7'!$F$3-(6371+$J179/1000)*COS(RADIANS($C179))*SIN(RADIANS($D179)))^2+('Inmarsat-march7'!$G$3-(6371+$J179/1000)*SIN(RADIANS($C179)))^2)</f>
        <v>36712.450002203725</v>
      </c>
      <c r="U179" s="3">
        <f t="shared" si="31"/>
        <v>3.7369476791063789</v>
      </c>
    </row>
    <row r="180" spans="1:21" x14ac:dyDescent="0.25">
      <c r="A180" s="4">
        <v>41705.861111111102</v>
      </c>
      <c r="B180" s="7">
        <f t="shared" si="28"/>
        <v>4.1666666664532386</v>
      </c>
      <c r="C180" s="13">
        <f t="shared" si="33"/>
        <v>21.543073285511966</v>
      </c>
      <c r="D180" s="13">
        <f t="shared" si="34"/>
        <v>85.386942703949217</v>
      </c>
      <c r="E180" s="3">
        <f>INDEX(Waypoints2!$A$3:$L$13,MATCH(Flight2!$M180,Waypoints2!$I$3:$I$13,1),7)</f>
        <v>323</v>
      </c>
      <c r="F180" s="3" t="str">
        <f>INDEX(Waypoints2!$A$3:$L$13,MATCH(Flight2!$M180,Waypoints2!$I$3:$I$13,1),8)</f>
        <v xml:space="preserve">S </v>
      </c>
      <c r="H180" s="3">
        <f t="shared" si="32"/>
        <v>880</v>
      </c>
      <c r="J180" s="10">
        <f t="shared" si="27"/>
        <v>10668.00000174623</v>
      </c>
      <c r="M180" s="10">
        <f t="shared" si="29"/>
        <v>3411.5333331534639</v>
      </c>
      <c r="O180" s="6">
        <v>140</v>
      </c>
      <c r="S180" s="3">
        <f t="shared" si="30"/>
        <v>-39.338139806903598</v>
      </c>
      <c r="T180" s="3">
        <f>SQRT(('Inmarsat-march7'!$E$3-(6371+$J180/1000)*COS(RADIANS($C180))*COS(RADIANS($D180)))^2+('Inmarsat-march7'!$F$3-(6371+$J180/1000)*COS(RADIANS($C180))*SIN(RADIANS($D180)))^2+('Inmarsat-march7'!$G$3-(6371+$J180/1000)*SIN(RADIANS($C180)))^2)</f>
        <v>36715.728180593476</v>
      </c>
      <c r="U180" s="3">
        <f t="shared" si="31"/>
        <v>3.2781783897517016</v>
      </c>
    </row>
    <row r="181" spans="1:21" x14ac:dyDescent="0.25">
      <c r="A181" s="4">
        <v>41705.864583333299</v>
      </c>
      <c r="B181" s="7">
        <f t="shared" si="28"/>
        <v>4.2499999991850927</v>
      </c>
      <c r="C181" s="13">
        <f t="shared" si="33"/>
        <v>22.069226488387987</v>
      </c>
      <c r="D181" s="13">
        <f t="shared" si="34"/>
        <v>84.958669954688645</v>
      </c>
      <c r="E181" s="3">
        <f>INDEX(Waypoints2!$A$3:$L$13,MATCH(Flight2!$M181,Waypoints2!$I$3:$I$13,1),7)</f>
        <v>323</v>
      </c>
      <c r="F181" s="3" t="str">
        <f>INDEX(Waypoints2!$A$3:$L$13,MATCH(Flight2!$M181,Waypoints2!$I$3:$I$13,1),8)</f>
        <v xml:space="preserve">S </v>
      </c>
      <c r="H181" s="3">
        <f t="shared" si="32"/>
        <v>880</v>
      </c>
      <c r="J181" s="10">
        <f t="shared" ref="J181:J238" si="35">(A181-A180)*24*1000*L181+J180</f>
        <v>10668.00000174623</v>
      </c>
      <c r="M181" s="10">
        <f t="shared" si="29"/>
        <v>3484.8666659574956</v>
      </c>
      <c r="S181" s="3">
        <f t="shared" si="30"/>
        <v>-50.860413770959205</v>
      </c>
      <c r="T181" s="3">
        <f>SQRT(('Inmarsat-march7'!$E$3-(6371+$J181/1000)*COS(RADIANS($C181))*COS(RADIANS($D181)))^2+('Inmarsat-march7'!$F$3-(6371+$J181/1000)*COS(RADIANS($C181))*SIN(RADIANS($D181)))^2+('Inmarsat-march7'!$G$3-(6371+$J181/1000)*SIN(RADIANS($C181)))^2)</f>
        <v>36719.966548377131</v>
      </c>
      <c r="U181" s="3">
        <f t="shared" si="31"/>
        <v>4.2383677836551215</v>
      </c>
    </row>
    <row r="182" spans="1:21" x14ac:dyDescent="0.25">
      <c r="A182" s="4">
        <v>41705.868055555497</v>
      </c>
      <c r="B182" s="7">
        <f t="shared" si="28"/>
        <v>4.3333333319169469</v>
      </c>
      <c r="C182" s="13">
        <f t="shared" si="33"/>
        <v>22.59536493732443</v>
      </c>
      <c r="D182" s="13">
        <f t="shared" si="34"/>
        <v>84.528778576722416</v>
      </c>
      <c r="E182" s="3">
        <f>INDEX(Waypoints2!$A$3:$L$13,MATCH(Flight2!$M182,Waypoints2!$I$3:$I$13,1),7)</f>
        <v>323</v>
      </c>
      <c r="F182" s="3" t="str">
        <f>INDEX(Waypoints2!$A$3:$L$13,MATCH(Flight2!$M182,Waypoints2!$I$3:$I$13,1),8)</f>
        <v xml:space="preserve">S </v>
      </c>
      <c r="H182" s="3">
        <f t="shared" si="32"/>
        <v>880</v>
      </c>
      <c r="J182" s="10">
        <f t="shared" si="35"/>
        <v>10668.00000174623</v>
      </c>
      <c r="M182" s="10">
        <f t="shared" si="29"/>
        <v>3558.1999987615272</v>
      </c>
      <c r="S182" s="3">
        <f t="shared" si="30"/>
        <v>-62.407411172492374</v>
      </c>
      <c r="T182" s="3">
        <f>SQRT(('Inmarsat-march7'!$E$3-(6371+$J182/1000)*COS(RADIANS($C182))*COS(RADIANS($D182)))^2+('Inmarsat-march7'!$F$3-(6371+$J182/1000)*COS(RADIANS($C182))*SIN(RADIANS($D182)))^2+('Inmarsat-march7'!$G$3-(6371+$J182/1000)*SIN(RADIANS($C182)))^2)</f>
        <v>36725.167165937302</v>
      </c>
      <c r="U182" s="3">
        <f t="shared" si="31"/>
        <v>5.2006175601709401</v>
      </c>
    </row>
    <row r="183" spans="1:21" x14ac:dyDescent="0.25">
      <c r="A183" s="4">
        <v>41705.871527777701</v>
      </c>
      <c r="B183" s="7">
        <f t="shared" si="28"/>
        <v>4.4166666648234241</v>
      </c>
      <c r="C183" s="13">
        <f t="shared" si="33"/>
        <v>23.121488520636966</v>
      </c>
      <c r="D183" s="13">
        <f t="shared" si="34"/>
        <v>84.097219805861755</v>
      </c>
      <c r="E183" s="3">
        <f>INDEX(Waypoints2!$A$3:$L$13,MATCH(Flight2!$M183,Waypoints2!$I$3:$I$13,1),7)</f>
        <v>323</v>
      </c>
      <c r="F183" s="3" t="str">
        <f>INDEX(Waypoints2!$A$3:$L$13,MATCH(Flight2!$M183,Waypoints2!$I$3:$I$13,1),8)</f>
        <v xml:space="preserve">S </v>
      </c>
      <c r="H183" s="3">
        <f t="shared" si="32"/>
        <v>880</v>
      </c>
      <c r="J183" s="10">
        <f t="shared" si="35"/>
        <v>10668.00000174623</v>
      </c>
      <c r="M183" s="10">
        <f t="shared" si="29"/>
        <v>3631.5333317192271</v>
      </c>
      <c r="S183" s="3">
        <f t="shared" si="30"/>
        <v>-73.976824308626846</v>
      </c>
      <c r="T183" s="3">
        <f>SQRT(('Inmarsat-march7'!$E$3-(6371+$J183/1000)*COS(RADIANS($C183))*COS(RADIANS($D183)))^2+('Inmarsat-march7'!$F$3-(6371+$J183/1000)*COS(RADIANS($C183))*SIN(RADIANS($D183)))^2+('Inmarsat-march7'!$G$3-(6371+$J183/1000)*SIN(RADIANS($C183)))^2)</f>
        <v>36731.331901264777</v>
      </c>
      <c r="U183" s="3">
        <f t="shared" si="31"/>
        <v>6.1647353274747729</v>
      </c>
    </row>
    <row r="184" spans="1:21" x14ac:dyDescent="0.25">
      <c r="A184" s="4">
        <v>41705.874999999898</v>
      </c>
      <c r="B184" s="7">
        <f t="shared" si="28"/>
        <v>4.4999999975552782</v>
      </c>
      <c r="C184" s="13">
        <f t="shared" si="33"/>
        <v>23.647597119506081</v>
      </c>
      <c r="D184" s="13">
        <f t="shared" si="34"/>
        <v>83.663944032153381</v>
      </c>
      <c r="E184" s="3">
        <f>INDEX(Waypoints2!$A$3:$L$13,MATCH(Flight2!$M184,Waypoints2!$I$3:$I$13,1),7)</f>
        <v>323</v>
      </c>
      <c r="F184" s="3" t="str">
        <f>INDEX(Waypoints2!$A$3:$L$13,MATCH(Flight2!$M184,Waypoints2!$I$3:$I$13,1),8)</f>
        <v xml:space="preserve">S </v>
      </c>
      <c r="H184" s="3">
        <f t="shared" si="32"/>
        <v>880</v>
      </c>
      <c r="J184" s="10">
        <f t="shared" si="35"/>
        <v>10668.00000174623</v>
      </c>
      <c r="M184" s="10">
        <f t="shared" si="29"/>
        <v>3704.8666645232588</v>
      </c>
      <c r="S184" s="3">
        <f t="shared" si="30"/>
        <v>-85.566332803062707</v>
      </c>
      <c r="T184" s="3">
        <f>SQRT(('Inmarsat-march7'!$E$3-(6371+$J184/1000)*COS(RADIANS($C184))*COS(RADIANS($D184)))^2+('Inmarsat-march7'!$F$3-(6371+$J184/1000)*COS(RADIANS($C184))*SIN(RADIANS($D184)))^2+('Inmarsat-march7'!$G$3-(6371+$J184/1000)*SIN(RADIANS($C184)))^2)</f>
        <v>36738.462428946899</v>
      </c>
      <c r="U184" s="3">
        <f t="shared" si="31"/>
        <v>7.1305276821221923</v>
      </c>
    </row>
    <row r="185" spans="1:21" x14ac:dyDescent="0.25">
      <c r="A185" s="4">
        <v>41705.878472222197</v>
      </c>
      <c r="B185" s="7">
        <f t="shared" si="28"/>
        <v>4.5833333327318542</v>
      </c>
      <c r="C185" s="13">
        <f t="shared" si="33"/>
        <v>24.173690629900729</v>
      </c>
      <c r="D185" s="13">
        <f t="shared" si="34"/>
        <v>83.228900748371586</v>
      </c>
      <c r="E185" s="3">
        <f>INDEX(Waypoints2!$A$3:$L$13,MATCH(Flight2!$M185,Waypoints2!$I$3:$I$13,1),7)</f>
        <v>323</v>
      </c>
      <c r="F185" s="3" t="str">
        <f>INDEX(Waypoints2!$A$3:$L$13,MATCH(Flight2!$M185,Waypoints2!$I$3:$I$13,1),8)</f>
        <v xml:space="preserve">S </v>
      </c>
      <c r="H185" s="3">
        <f t="shared" si="32"/>
        <v>880</v>
      </c>
      <c r="J185" s="10">
        <f t="shared" si="35"/>
        <v>10668.00000174623</v>
      </c>
      <c r="M185" s="10">
        <f t="shared" si="29"/>
        <v>3778.1999994786456</v>
      </c>
      <c r="S185" s="3">
        <f t="shared" si="30"/>
        <v>-97.173604523182746</v>
      </c>
      <c r="T185" s="3">
        <f>SQRT(('Inmarsat-march7'!$E$3-(6371+$J185/1000)*COS(RADIANS($C185))*COS(RADIANS($D185)))^2+('Inmarsat-march7'!$F$3-(6371+$J185/1000)*COS(RADIANS($C185))*SIN(RADIANS($D185)))^2+('Inmarsat-march7'!$G$3-(6371+$J185/1000)*SIN(RADIANS($C185)))^2)</f>
        <v>36746.560229502946</v>
      </c>
      <c r="U185" s="3">
        <f t="shared" si="31"/>
        <v>8.0978005560464226</v>
      </c>
    </row>
    <row r="186" spans="1:21" x14ac:dyDescent="0.25">
      <c r="A186" s="4">
        <v>41705.881944444402</v>
      </c>
      <c r="B186" s="7">
        <f t="shared" si="28"/>
        <v>4.6666666656383313</v>
      </c>
      <c r="C186" s="13">
        <f t="shared" si="33"/>
        <v>24.699768897506576</v>
      </c>
      <c r="D186" s="13">
        <f t="shared" si="34"/>
        <v>82.792038569475054</v>
      </c>
      <c r="E186" s="3">
        <f>INDEX(Waypoints2!$A$3:$L$13,MATCH(Flight2!$M186,Waypoints2!$I$3:$I$13,1),7)</f>
        <v>323</v>
      </c>
      <c r="F186" s="3" t="str">
        <f>INDEX(Waypoints2!$A$3:$L$13,MATCH(Flight2!$M186,Waypoints2!$I$3:$I$13,1),8)</f>
        <v xml:space="preserve">S </v>
      </c>
      <c r="H186" s="3">
        <f t="shared" si="32"/>
        <v>880</v>
      </c>
      <c r="J186" s="10">
        <f t="shared" si="35"/>
        <v>10668.00000174623</v>
      </c>
      <c r="M186" s="10">
        <f t="shared" si="29"/>
        <v>3851.5333324363455</v>
      </c>
      <c r="S186" s="3">
        <f t="shared" si="30"/>
        <v>-108.79629579195601</v>
      </c>
      <c r="T186" s="3">
        <f>SQRT(('Inmarsat-march7'!$E$3-(6371+$J186/1000)*COS(RADIANS($C186))*COS(RADIANS($D186)))^2+('Inmarsat-march7'!$F$3-(6371+$J186/1000)*COS(RADIANS($C186))*SIN(RADIANS($D186)))^2+('Inmarsat-march7'!$G$3-(6371+$J186/1000)*SIN(RADIANS($C186)))^2)</f>
        <v>36755.626587439168</v>
      </c>
      <c r="U186" s="3">
        <f t="shared" si="31"/>
        <v>9.0663579362226301</v>
      </c>
    </row>
    <row r="187" spans="1:21" x14ac:dyDescent="0.25">
      <c r="A187" s="4">
        <v>41705.885416666599</v>
      </c>
      <c r="B187" s="7">
        <f t="shared" si="28"/>
        <v>4.7499999983701855</v>
      </c>
      <c r="C187" s="13">
        <f t="shared" si="33"/>
        <v>25.225831806810088</v>
      </c>
      <c r="D187" s="13">
        <f t="shared" si="34"/>
        <v>82.353305122941222</v>
      </c>
      <c r="E187" s="3">
        <f>INDEX(Waypoints2!$A$3:$L$13,MATCH(Flight2!$M187,Waypoints2!$I$3:$I$13,1),7)</f>
        <v>323</v>
      </c>
      <c r="F187" s="3" t="str">
        <f>INDEX(Waypoints2!$A$3:$L$13,MATCH(Flight2!$M187,Waypoints2!$I$3:$I$13,1),8)</f>
        <v xml:space="preserve">S </v>
      </c>
      <c r="H187" s="3">
        <f t="shared" si="32"/>
        <v>880</v>
      </c>
      <c r="J187" s="10">
        <f t="shared" si="35"/>
        <v>10668.00000174623</v>
      </c>
      <c r="M187" s="10">
        <f t="shared" si="29"/>
        <v>3924.8666652403772</v>
      </c>
      <c r="S187" s="3">
        <f t="shared" si="30"/>
        <v>-120.43205199204819</v>
      </c>
      <c r="T187" s="3">
        <f>SQRT(('Inmarsat-march7'!$E$3-(6371+$J187/1000)*COS(RADIANS($C187))*COS(RADIANS($D187)))^2+('Inmarsat-march7'!$F$3-(6371+$J187/1000)*COS(RADIANS($C187))*SIN(RADIANS($D187)))^2+('Inmarsat-march7'!$G$3-(6371+$J187/1000)*SIN(RADIANS($C187)))^2)</f>
        <v>36765.662591699402</v>
      </c>
      <c r="U187" s="3">
        <f t="shared" si="31"/>
        <v>10.036004260233312</v>
      </c>
    </row>
    <row r="188" spans="1:21" x14ac:dyDescent="0.25">
      <c r="A188" s="4">
        <v>41705.888888888803</v>
      </c>
      <c r="B188" s="7">
        <f t="shared" si="28"/>
        <v>4.8333333312766626</v>
      </c>
      <c r="C188" s="13">
        <f t="shared" si="33"/>
        <v>25.751879227027679</v>
      </c>
      <c r="D188" s="13">
        <f t="shared" si="34"/>
        <v>81.912647056409526</v>
      </c>
      <c r="E188" s="3">
        <f>INDEX(Waypoints2!$A$3:$L$13,MATCH(Flight2!$M188,Waypoints2!$I$3:$I$13,1),7)</f>
        <v>323</v>
      </c>
      <c r="F188" s="3" t="str">
        <f>INDEX(Waypoints2!$A$3:$L$13,MATCH(Flight2!$M188,Waypoints2!$I$3:$I$13,1),8)</f>
        <v xml:space="preserve">S </v>
      </c>
      <c r="H188" s="3">
        <f t="shared" si="32"/>
        <v>880</v>
      </c>
      <c r="J188" s="10">
        <f t="shared" si="35"/>
        <v>10668.00000174623</v>
      </c>
      <c r="M188" s="10">
        <f t="shared" si="29"/>
        <v>3998.1999981980771</v>
      </c>
      <c r="S188" s="3">
        <f t="shared" si="30"/>
        <v>-132.07850870067537</v>
      </c>
      <c r="T188" s="3">
        <f>SQRT(('Inmarsat-march7'!$E$3-(6371+$J188/1000)*COS(RADIANS($C188))*COS(RADIANS($D188)))^2+('Inmarsat-march7'!$F$3-(6371+$J188/1000)*COS(RADIANS($C188))*SIN(RADIANS($D188)))^2+('Inmarsat-march7'!$G$3-(6371+$J188/1000)*SIN(RADIANS($C188)))^2)</f>
        <v>36776.669134034746</v>
      </c>
      <c r="U188" s="3">
        <f t="shared" si="31"/>
        <v>11.00654233534442</v>
      </c>
    </row>
    <row r="189" spans="1:21" x14ac:dyDescent="0.25">
      <c r="A189" s="4">
        <v>41705.892361111</v>
      </c>
      <c r="B189" s="7">
        <f t="shared" si="28"/>
        <v>4.9166666640085168</v>
      </c>
      <c r="C189" s="13">
        <f t="shared" si="33"/>
        <v>26.277911018594885</v>
      </c>
      <c r="D189" s="13">
        <f t="shared" si="34"/>
        <v>81.470009993874243</v>
      </c>
      <c r="E189" s="3">
        <f>INDEX(Waypoints2!$A$3:$L$13,MATCH(Flight2!$M189,Waypoints2!$I$3:$I$13,1),7)</f>
        <v>323</v>
      </c>
      <c r="F189" s="3" t="str">
        <f>INDEX(Waypoints2!$A$3:$L$13,MATCH(Flight2!$M189,Waypoints2!$I$3:$I$13,1),8)</f>
        <v xml:space="preserve">S </v>
      </c>
      <c r="H189" s="3">
        <f t="shared" si="32"/>
        <v>880</v>
      </c>
      <c r="J189" s="10">
        <f t="shared" si="35"/>
        <v>10668.00000174623</v>
      </c>
      <c r="M189" s="10">
        <f t="shared" si="29"/>
        <v>4071.5333310021088</v>
      </c>
      <c r="S189" s="3">
        <f t="shared" si="30"/>
        <v>-143.73329160926679</v>
      </c>
      <c r="T189" s="3">
        <f>SQRT(('Inmarsat-march7'!$E$3-(6371+$J189/1000)*COS(RADIANS($C189))*COS(RADIANS($D189)))^2+('Inmarsat-march7'!$F$3-(6371+$J189/1000)*COS(RADIANS($C189))*SIN(RADIANS($D189)))^2+('Inmarsat-march7'!$G$3-(6371+$J189/1000)*SIN(RADIANS($C189)))^2)</f>
        <v>36788.646908249066</v>
      </c>
      <c r="U189" s="3">
        <f t="shared" si="31"/>
        <v>11.977774214319652</v>
      </c>
    </row>
    <row r="190" spans="1:21" x14ac:dyDescent="0.25">
      <c r="A190" s="4">
        <v>41705.895833333198</v>
      </c>
      <c r="B190" s="7">
        <f t="shared" si="28"/>
        <v>4.999999996740371</v>
      </c>
      <c r="C190" s="13">
        <f t="shared" si="33"/>
        <v>26.803927040748789</v>
      </c>
      <c r="D190" s="13">
        <f t="shared" si="34"/>
        <v>81.025338489338779</v>
      </c>
      <c r="E190" s="3">
        <f>INDEX(Waypoints2!$A$3:$L$13,MATCH(Flight2!$M190,Waypoints2!$I$3:$I$13,1),7)</f>
        <v>323</v>
      </c>
      <c r="F190" s="3" t="str">
        <f>INDEX(Waypoints2!$A$3:$L$13,MATCH(Flight2!$M190,Waypoints2!$I$3:$I$13,1),8)</f>
        <v xml:space="preserve">S </v>
      </c>
      <c r="H190" s="3">
        <f t="shared" si="32"/>
        <v>880</v>
      </c>
      <c r="J190" s="10">
        <f t="shared" si="35"/>
        <v>10668.00000174623</v>
      </c>
      <c r="M190" s="10">
        <f t="shared" si="29"/>
        <v>4144.8666638061404</v>
      </c>
      <c r="S190" s="3">
        <f t="shared" si="30"/>
        <v>-155.39401719278877</v>
      </c>
      <c r="T190" s="3">
        <f>SQRT(('Inmarsat-march7'!$E$3-(6371+$J190/1000)*COS(RADIANS($C190))*COS(RADIANS($D190)))^2+('Inmarsat-march7'!$F$3-(6371+$J190/1000)*COS(RADIANS($C190))*SIN(RADIANS($D190)))^2+('Inmarsat-march7'!$G$3-(6371+$J190/1000)*SIN(RADIANS($C190)))^2)</f>
        <v>36801.596409588332</v>
      </c>
      <c r="U190" s="3">
        <f t="shared" si="31"/>
        <v>12.949501339266135</v>
      </c>
    </row>
    <row r="191" spans="1:21" x14ac:dyDescent="0.25">
      <c r="A191" s="4">
        <v>41705.899305555497</v>
      </c>
      <c r="B191" s="7">
        <f t="shared" si="28"/>
        <v>5.0833333319169469</v>
      </c>
      <c r="C191" s="13">
        <f t="shared" si="33"/>
        <v>27.329927162404438</v>
      </c>
      <c r="D191" s="13">
        <f t="shared" si="34"/>
        <v>80.578575975927251</v>
      </c>
      <c r="E191" s="3">
        <f>INDEX(Waypoints2!$A$3:$L$13,MATCH(Flight2!$M191,Waypoints2!$I$3:$I$13,1),7)</f>
        <v>323</v>
      </c>
      <c r="F191" s="3" t="str">
        <f>INDEX(Waypoints2!$A$3:$L$13,MATCH(Flight2!$M191,Waypoints2!$I$3:$I$13,1),8)</f>
        <v xml:space="preserve">S </v>
      </c>
      <c r="H191" s="3">
        <f t="shared" si="32"/>
        <v>880</v>
      </c>
      <c r="J191" s="10">
        <f t="shared" si="35"/>
        <v>10668.00000174623</v>
      </c>
      <c r="M191" s="10">
        <f t="shared" si="29"/>
        <v>4218.1999987615272</v>
      </c>
      <c r="S191" s="3">
        <f t="shared" si="30"/>
        <v>-167.0582934046891</v>
      </c>
      <c r="T191" s="3">
        <f>SQRT(('Inmarsat-march7'!$E$3-(6371+$J191/1000)*COS(RADIANS($C191))*COS(RADIANS($D191)))^2+('Inmarsat-march7'!$F$3-(6371+$J191/1000)*COS(RADIANS($C191))*SIN(RADIANS($D191)))^2+('Inmarsat-march7'!$G$3-(6371+$J191/1000)*SIN(RADIANS($C191)))^2)</f>
        <v>36815.517934346652</v>
      </c>
      <c r="U191" s="3">
        <f t="shared" si="31"/>
        <v>13.92152475831972</v>
      </c>
    </row>
    <row r="192" spans="1:21" x14ac:dyDescent="0.25">
      <c r="A192" s="4">
        <v>41705.902777777701</v>
      </c>
      <c r="B192" s="7">
        <f t="shared" si="28"/>
        <v>5.1666666648234241</v>
      </c>
      <c r="C192" s="13">
        <f t="shared" si="33"/>
        <v>27.855911202579033</v>
      </c>
      <c r="D192" s="13">
        <f t="shared" si="34"/>
        <v>80.12966477358701</v>
      </c>
      <c r="E192" s="3">
        <f>INDEX(Waypoints2!$A$3:$L$13,MATCH(Flight2!$M192,Waypoints2!$I$3:$I$13,1),7)</f>
        <v>323</v>
      </c>
      <c r="F192" s="3" t="str">
        <f>INDEX(Waypoints2!$A$3:$L$13,MATCH(Flight2!$M192,Waypoints2!$I$3:$I$13,1),8)</f>
        <v xml:space="preserve">S </v>
      </c>
      <c r="H192" s="3">
        <f t="shared" si="32"/>
        <v>880</v>
      </c>
      <c r="J192" s="10">
        <f t="shared" si="35"/>
        <v>10668.00000174623</v>
      </c>
      <c r="M192" s="10">
        <f t="shared" si="29"/>
        <v>4291.5333317192271</v>
      </c>
      <c r="O192" s="6">
        <v>165</v>
      </c>
      <c r="S192" s="3">
        <f t="shared" si="30"/>
        <v>-178.7237197282484</v>
      </c>
      <c r="T192" s="3">
        <f>SQRT(('Inmarsat-march7'!$E$3-(6371+$J192/1000)*COS(RADIANS($C192))*COS(RADIANS($D192)))^2+('Inmarsat-march7'!$F$3-(6371+$J192/1000)*COS(RADIANS($C192))*SIN(RADIANS($D192)))^2+('Inmarsat-march7'!$G$3-(6371+$J192/1000)*SIN(RADIANS($C192)))^2)</f>
        <v>36830.41157758105</v>
      </c>
      <c r="U192" s="3">
        <f t="shared" si="31"/>
        <v>14.893643234398041</v>
      </c>
    </row>
    <row r="193" spans="1:21" x14ac:dyDescent="0.25">
      <c r="A193" s="4">
        <v>41705.906249999898</v>
      </c>
      <c r="B193" s="7">
        <f t="shared" si="28"/>
        <v>5.2499999975552782</v>
      </c>
      <c r="C193" s="13">
        <f t="shared" si="33"/>
        <v>28.381879018310109</v>
      </c>
      <c r="D193" s="13">
        <f t="shared" si="34"/>
        <v>79.678545969299464</v>
      </c>
      <c r="E193" s="3">
        <f>INDEX(Waypoints2!$A$3:$L$13,MATCH(Flight2!$M193,Waypoints2!$I$3:$I$13,1),7)</f>
        <v>323</v>
      </c>
      <c r="F193" s="3" t="str">
        <f>INDEX(Waypoints2!$A$3:$L$13,MATCH(Flight2!$M193,Waypoints2!$I$3:$I$13,1),8)</f>
        <v xml:space="preserve">S </v>
      </c>
      <c r="H193" s="3">
        <f t="shared" si="32"/>
        <v>880</v>
      </c>
      <c r="J193" s="10">
        <f t="shared" si="35"/>
        <v>10668.00000174623</v>
      </c>
      <c r="M193" s="10">
        <f t="shared" si="29"/>
        <v>4364.8666645232588</v>
      </c>
      <c r="S193" s="3">
        <f t="shared" si="30"/>
        <v>-190.38788770890667</v>
      </c>
      <c r="T193" s="3">
        <f>SQRT(('Inmarsat-march7'!$E$3-(6371+$J193/1000)*COS(RADIANS($C193))*COS(RADIANS($D193)))^2+('Inmarsat-march7'!$F$3-(6371+$J193/1000)*COS(RADIANS($C193))*SIN(RADIANS($D193)))^2+('Inmarsat-march7'!$G$3-(6371+$J193/1000)*SIN(RADIANS($C193)))^2)</f>
        <v>36846.277234775611</v>
      </c>
      <c r="U193" s="3">
        <f t="shared" si="31"/>
        <v>15.865657194561209</v>
      </c>
    </row>
    <row r="194" spans="1:21" x14ac:dyDescent="0.25">
      <c r="A194" s="4">
        <v>41705.909722222103</v>
      </c>
      <c r="B194" s="7">
        <f t="shared" si="28"/>
        <v>5.3333333304617554</v>
      </c>
      <c r="C194" s="13">
        <f t="shared" si="33"/>
        <v>28.907830450568994</v>
      </c>
      <c r="D194" s="13">
        <f t="shared" si="34"/>
        <v>79.225159416409724</v>
      </c>
      <c r="E194" s="3">
        <f>INDEX(Waypoints2!$A$3:$L$13,MATCH(Flight2!$M194,Waypoints2!$I$3:$I$13,1),7)</f>
        <v>323</v>
      </c>
      <c r="F194" s="3" t="str">
        <f>INDEX(Waypoints2!$A$3:$L$13,MATCH(Flight2!$M194,Waypoints2!$I$3:$I$13,1),8)</f>
        <v xml:space="preserve">S </v>
      </c>
      <c r="H194" s="3">
        <f t="shared" si="32"/>
        <v>880</v>
      </c>
      <c r="J194" s="10">
        <f t="shared" si="35"/>
        <v>10668.00000174623</v>
      </c>
      <c r="M194" s="10">
        <f t="shared" si="29"/>
        <v>4438.1999974809587</v>
      </c>
      <c r="S194" s="3">
        <f t="shared" si="30"/>
        <v>-202.0483819890801</v>
      </c>
      <c r="T194" s="3">
        <f>SQRT(('Inmarsat-march7'!$E$3-(6371+$J194/1000)*COS(RADIANS($C194))*COS(RADIANS($D194)))^2+('Inmarsat-march7'!$F$3-(6371+$J194/1000)*COS(RADIANS($C194))*SIN(RADIANS($D194)))^2+('Inmarsat-march7'!$G$3-(6371+$J194/1000)*SIN(RADIANS($C194)))^2)</f>
        <v>36863.114599855122</v>
      </c>
      <c r="U194" s="3">
        <f t="shared" si="31"/>
        <v>16.837365079511073</v>
      </c>
    </row>
    <row r="195" spans="1:21" x14ac:dyDescent="0.25">
      <c r="A195" s="4">
        <v>41705.9131944443</v>
      </c>
      <c r="B195" s="7">
        <f t="shared" si="28"/>
        <v>5.4166666631936096</v>
      </c>
      <c r="C195" s="13">
        <f t="shared" si="33"/>
        <v>29.43376533071114</v>
      </c>
      <c r="D195" s="13">
        <f t="shared" si="34"/>
        <v>78.769443680663841</v>
      </c>
      <c r="E195" s="3">
        <f>INDEX(Waypoints2!$A$3:$L$13,MATCH(Flight2!$M195,Waypoints2!$I$3:$I$13,1),7)</f>
        <v>323</v>
      </c>
      <c r="F195" s="3" t="str">
        <f>INDEX(Waypoints2!$A$3:$L$13,MATCH(Flight2!$M195,Waypoints2!$I$3:$I$13,1),8)</f>
        <v xml:space="preserve">S </v>
      </c>
      <c r="H195" s="3">
        <f t="shared" si="32"/>
        <v>880</v>
      </c>
      <c r="J195" s="10">
        <f t="shared" si="35"/>
        <v>10668.00000174623</v>
      </c>
      <c r="M195" s="10">
        <f t="shared" si="29"/>
        <v>4511.5333302849904</v>
      </c>
      <c r="S195" s="3">
        <f t="shared" si="30"/>
        <v>-213.70278008495484</v>
      </c>
      <c r="T195" s="3">
        <f>SQRT(('Inmarsat-march7'!$E$3-(6371+$J195/1000)*COS(RADIANS($C195))*COS(RADIANS($D195)))^2+('Inmarsat-march7'!$F$3-(6371+$J195/1000)*COS(RADIANS($C195))*SIN(RADIANS($D195)))^2+('Inmarsat-march7'!$G$3-(6371+$J195/1000)*SIN(RADIANS($C195)))^2)</f>
        <v>36880.923164733664</v>
      </c>
      <c r="U195" s="3">
        <f t="shared" si="31"/>
        <v>17.808564878541802</v>
      </c>
    </row>
    <row r="196" spans="1:21" x14ac:dyDescent="0.25">
      <c r="A196" s="4">
        <v>41705.916666666599</v>
      </c>
      <c r="B196" s="7">
        <f t="shared" si="28"/>
        <v>5.4999999983701855</v>
      </c>
      <c r="C196" s="13">
        <f t="shared" si="33"/>
        <v>29.959683503422831</v>
      </c>
      <c r="D196" s="13">
        <f t="shared" si="34"/>
        <v>78.311335969608521</v>
      </c>
      <c r="E196" s="3">
        <f>INDEX(Waypoints2!$A$3:$L$13,MATCH(Flight2!$M196,Waypoints2!$I$3:$I$13,1),7)</f>
        <v>321</v>
      </c>
      <c r="F196" s="3" t="str">
        <f>INDEX(Waypoints2!$A$3:$L$13,MATCH(Flight2!$M196,Waypoints2!$I$3:$I$13,1),8)</f>
        <v xml:space="preserve">S </v>
      </c>
      <c r="H196" s="3">
        <f t="shared" si="32"/>
        <v>880</v>
      </c>
      <c r="J196" s="10">
        <f t="shared" si="35"/>
        <v>10668.00000174623</v>
      </c>
      <c r="M196" s="10">
        <f t="shared" si="29"/>
        <v>4584.8666652403772</v>
      </c>
      <c r="S196" s="3">
        <f t="shared" si="30"/>
        <v>-225.3486530567759</v>
      </c>
      <c r="T196" s="3">
        <f>SQRT(('Inmarsat-march7'!$E$3-(6371+$J196/1000)*COS(RADIANS($C196))*COS(RADIANS($D196)))^2+('Inmarsat-march7'!$F$3-(6371+$J196/1000)*COS(RADIANS($C196))*SIN(RADIANS($D196)))^2+('Inmarsat-march7'!$G$3-(6371+$J196/1000)*SIN(RADIANS($C196)))^2)</f>
        <v>36899.702219570434</v>
      </c>
      <c r="U196" s="3">
        <f t="shared" si="31"/>
        <v>18.779054836770229</v>
      </c>
    </row>
    <row r="197" spans="1:21" x14ac:dyDescent="0.25">
      <c r="A197" s="4">
        <v>41705.920138888803</v>
      </c>
      <c r="B197" s="7">
        <f t="shared" ref="B197:B238" si="36">(A197-A196)*24+B196</f>
        <v>5.5833333312766626</v>
      </c>
      <c r="C197" s="13">
        <f t="shared" si="33"/>
        <v>30.471337724278712</v>
      </c>
      <c r="D197" s="13">
        <f t="shared" si="34"/>
        <v>77.829792509872661</v>
      </c>
      <c r="E197" s="3">
        <f>INDEX(Waypoints2!$A$3:$L$13,MATCH(Flight2!$M197,Waypoints2!$I$3:$I$13,1),7)</f>
        <v>321</v>
      </c>
      <c r="F197" s="3" t="str">
        <f>INDEX(Waypoints2!$A$3:$L$13,MATCH(Flight2!$M197,Waypoints2!$I$3:$I$13,1),8)</f>
        <v xml:space="preserve">S </v>
      </c>
      <c r="H197" s="3">
        <f t="shared" si="32"/>
        <v>880</v>
      </c>
      <c r="J197" s="10">
        <f t="shared" si="35"/>
        <v>10668.00000174623</v>
      </c>
      <c r="M197" s="10">
        <f t="shared" si="29"/>
        <v>4658.1999981980771</v>
      </c>
      <c r="S197" s="3">
        <f t="shared" si="30"/>
        <v>-220.26496325408905</v>
      </c>
      <c r="T197" s="3">
        <f>SQRT(('Inmarsat-march7'!$E$3-(6371+$J197/1000)*COS(RADIANS($C197))*COS(RADIANS($D197)))^2+('Inmarsat-march7'!$F$3-(6371+$J197/1000)*COS(RADIANS($C197))*SIN(RADIANS($D197)))^2+('Inmarsat-march7'!$G$3-(6371+$J197/1000)*SIN(RADIANS($C197)))^2)</f>
        <v>36918.05763308092</v>
      </c>
      <c r="U197" s="3">
        <f t="shared" si="31"/>
        <v>18.35541351048596</v>
      </c>
    </row>
    <row r="198" spans="1:21" x14ac:dyDescent="0.25">
      <c r="A198" s="4">
        <v>41705.923611111</v>
      </c>
      <c r="B198" s="7">
        <f t="shared" si="36"/>
        <v>5.6666666640085168</v>
      </c>
      <c r="C198" s="13">
        <f t="shared" si="33"/>
        <v>30.982973777652102</v>
      </c>
      <c r="D198" s="13">
        <f t="shared" si="34"/>
        <v>77.345686228904441</v>
      </c>
      <c r="E198" s="3">
        <f>INDEX(Waypoints2!$A$3:$L$13,MATCH(Flight2!$M198,Waypoints2!$I$3:$I$13,1),7)</f>
        <v>321</v>
      </c>
      <c r="F198" s="3" t="str">
        <f>INDEX(Waypoints2!$A$3:$L$13,MATCH(Flight2!$M198,Waypoints2!$I$3:$I$13,1),8)</f>
        <v xml:space="preserve">S </v>
      </c>
      <c r="H198" s="3">
        <f t="shared" si="32"/>
        <v>880</v>
      </c>
      <c r="J198" s="10">
        <f t="shared" si="35"/>
        <v>10668.00000174623</v>
      </c>
      <c r="M198" s="10">
        <f t="shared" ref="M198:M238" si="37">(A198-A197)*24*H198+M197</f>
        <v>4731.5333310021088</v>
      </c>
      <c r="S198" s="3">
        <f t="shared" ref="S198:S238" si="38">IF(A198=A197,S197,(T198-T197)/((A197-A198)*24))</f>
        <v>-232.02685729529651</v>
      </c>
      <c r="T198" s="3">
        <f>SQRT(('Inmarsat-march7'!$E$3-(6371+$J198/1000)*COS(RADIANS($C198))*COS(RADIANS($D198)))^2+('Inmarsat-march7'!$F$3-(6371+$J198/1000)*COS(RADIANS($C198))*SIN(RADIANS($D198)))^2+('Inmarsat-march7'!$G$3-(6371+$J198/1000)*SIN(RADIANS($C198)))^2)</f>
        <v>36937.393204382635</v>
      </c>
      <c r="U198" s="3">
        <f t="shared" ref="U198:U238" si="39">T198-T197</f>
        <v>19.33557130171539</v>
      </c>
    </row>
    <row r="199" spans="1:21" x14ac:dyDescent="0.25">
      <c r="A199" s="4">
        <v>41705.927083333198</v>
      </c>
      <c r="B199" s="7">
        <f t="shared" si="36"/>
        <v>5.749999996740371</v>
      </c>
      <c r="C199" s="13">
        <f t="shared" si="33"/>
        <v>31.494591469396422</v>
      </c>
      <c r="D199" s="13">
        <f t="shared" si="34"/>
        <v>76.858950775079194</v>
      </c>
      <c r="E199" s="3">
        <f>INDEX(Waypoints2!$A$3:$L$13,MATCH(Flight2!$M199,Waypoints2!$I$3:$I$13,1),7)</f>
        <v>321</v>
      </c>
      <c r="F199" s="3" t="str">
        <f>INDEX(Waypoints2!$A$3:$L$13,MATCH(Flight2!$M199,Waypoints2!$I$3:$I$13,1),8)</f>
        <v xml:space="preserve">S </v>
      </c>
      <c r="H199" s="3">
        <f t="shared" si="32"/>
        <v>880</v>
      </c>
      <c r="J199" s="10">
        <f t="shared" si="35"/>
        <v>10668.00000174623</v>
      </c>
      <c r="M199" s="10">
        <f t="shared" si="37"/>
        <v>4804.8666638061404</v>
      </c>
      <c r="S199" s="3">
        <f t="shared" si="38"/>
        <v>-243.77747521051245</v>
      </c>
      <c r="T199" s="3">
        <f>SQRT(('Inmarsat-march7'!$E$3-(6371+$J199/1000)*COS(RADIANS($C199))*COS(RADIANS($D199)))^2+('Inmarsat-march7'!$F$3-(6371+$J199/1000)*COS(RADIANS($C199))*SIN(RADIANS($D199)))^2+('Inmarsat-march7'!$G$3-(6371+$J199/1000)*SIN(RADIANS($C199)))^2)</f>
        <v>36957.707993836884</v>
      </c>
      <c r="U199" s="3">
        <f t="shared" si="39"/>
        <v>20.314789454248967</v>
      </c>
    </row>
    <row r="200" spans="1:21" x14ac:dyDescent="0.25">
      <c r="A200" s="4">
        <v>41705.930555555402</v>
      </c>
      <c r="B200" s="7">
        <f t="shared" si="36"/>
        <v>5.8333333296468481</v>
      </c>
      <c r="C200" s="13">
        <f t="shared" si="33"/>
        <v>32.006190599232191</v>
      </c>
      <c r="D200" s="13">
        <f t="shared" si="34"/>
        <v>76.369518293786811</v>
      </c>
      <c r="E200" s="3">
        <f>INDEX(Waypoints2!$A$3:$L$13,MATCH(Flight2!$M200,Waypoints2!$I$3:$I$13,1),7)</f>
        <v>321</v>
      </c>
      <c r="F200" s="3" t="str">
        <f>INDEX(Waypoints2!$A$3:$L$13,MATCH(Flight2!$M200,Waypoints2!$I$3:$I$13,1),8)</f>
        <v xml:space="preserve">S </v>
      </c>
      <c r="H200" s="3">
        <f t="shared" si="32"/>
        <v>880</v>
      </c>
      <c r="J200" s="10">
        <f t="shared" si="35"/>
        <v>10668.00000174623</v>
      </c>
      <c r="M200" s="10">
        <f t="shared" si="37"/>
        <v>4878.1999967638403</v>
      </c>
      <c r="S200" s="3">
        <f t="shared" si="38"/>
        <v>-255.51429561375744</v>
      </c>
      <c r="T200" s="3">
        <f>SQRT(('Inmarsat-march7'!$E$3-(6371+$J200/1000)*COS(RADIANS($C200))*COS(RADIANS($D200)))^2+('Inmarsat-march7'!$F$3-(6371+$J200/1000)*COS(RADIANS($C200))*SIN(RADIANS($D200)))^2+('Inmarsat-march7'!$G$3-(6371+$J200/1000)*SIN(RADIANS($C200)))^2)</f>
        <v>36979.00085169563</v>
      </c>
      <c r="U200" s="3">
        <f t="shared" si="39"/>
        <v>21.292857858745265</v>
      </c>
    </row>
    <row r="201" spans="1:21" x14ac:dyDescent="0.25">
      <c r="A201" s="4">
        <v>41705.934027777701</v>
      </c>
      <c r="B201" s="7">
        <f t="shared" si="36"/>
        <v>5.9166666648234241</v>
      </c>
      <c r="C201" s="13">
        <f t="shared" si="33"/>
        <v>32.517770972317308</v>
      </c>
      <c r="D201" s="13">
        <f t="shared" si="34"/>
        <v>75.877319358013352</v>
      </c>
      <c r="E201" s="3">
        <f>INDEX(Waypoints2!$A$3:$L$13,MATCH(Flight2!$M201,Waypoints2!$I$3:$I$13,1),7)</f>
        <v>321</v>
      </c>
      <c r="F201" s="3" t="str">
        <f>INDEX(Waypoints2!$A$3:$L$13,MATCH(Flight2!$M201,Waypoints2!$I$3:$I$13,1),8)</f>
        <v xml:space="preserve">S </v>
      </c>
      <c r="H201" s="3">
        <f t="shared" si="32"/>
        <v>880</v>
      </c>
      <c r="J201" s="10">
        <f t="shared" si="35"/>
        <v>10668.00000174623</v>
      </c>
      <c r="M201" s="10">
        <f t="shared" si="37"/>
        <v>4951.5333317192271</v>
      </c>
      <c r="S201" s="3">
        <f t="shared" si="38"/>
        <v>-267.23478846413667</v>
      </c>
      <c r="T201" s="3">
        <f>SQRT(('Inmarsat-march7'!$E$3-(6371+$J201/1000)*COS(RADIANS($C201))*COS(RADIANS($D201)))^2+('Inmarsat-march7'!$F$3-(6371+$J201/1000)*COS(RADIANS($C201))*SIN(RADIANS($D201)))^2+('Inmarsat-march7'!$G$3-(6371+$J201/1000)*SIN(RADIANS($C201)))^2)</f>
        <v>37001.270417893553</v>
      </c>
      <c r="U201" s="3">
        <f t="shared" si="39"/>
        <v>22.269566197923268</v>
      </c>
    </row>
    <row r="202" spans="1:21" x14ac:dyDescent="0.25">
      <c r="A202" s="4">
        <v>41705.937499999898</v>
      </c>
      <c r="B202" s="7">
        <f t="shared" si="36"/>
        <v>5.9999999975552782</v>
      </c>
      <c r="C202" s="13">
        <f t="shared" si="33"/>
        <v>33.029332345538535</v>
      </c>
      <c r="D202" s="13">
        <f t="shared" si="34"/>
        <v>75.382282959666142</v>
      </c>
      <c r="E202" s="3">
        <f>INDEX(Waypoints2!$A$3:$L$13,MATCH(Flight2!$M202,Waypoints2!$I$3:$I$13,1),7)</f>
        <v>321</v>
      </c>
      <c r="F202" s="3" t="str">
        <f>INDEX(Waypoints2!$A$3:$L$13,MATCH(Flight2!$M202,Waypoints2!$I$3:$I$13,1),8)</f>
        <v xml:space="preserve">S </v>
      </c>
      <c r="H202" s="3">
        <f t="shared" si="32"/>
        <v>880</v>
      </c>
      <c r="J202" s="10">
        <f t="shared" si="35"/>
        <v>10668.00000174623</v>
      </c>
      <c r="M202" s="10">
        <f t="shared" si="37"/>
        <v>5024.8666645232588</v>
      </c>
      <c r="S202" s="3">
        <f t="shared" si="38"/>
        <v>-278.93641486130161</v>
      </c>
      <c r="T202" s="3">
        <f>SQRT(('Inmarsat-march7'!$E$3-(6371+$J202/1000)*COS(RADIANS($C202))*COS(RADIANS($D202)))^2+('Inmarsat-march7'!$F$3-(6371+$J202/1000)*COS(RADIANS($C202))*SIN(RADIANS($D202)))^2+('Inmarsat-march7'!$G$3-(6371+$J202/1000)*SIN(RADIANS($C202)))^2)</f>
        <v>37024.51511896422</v>
      </c>
      <c r="U202" s="3">
        <f t="shared" si="39"/>
        <v>23.244701070667361</v>
      </c>
    </row>
    <row r="203" spans="1:21" x14ac:dyDescent="0.25">
      <c r="A203" s="4">
        <v>41705.940972222103</v>
      </c>
      <c r="B203" s="7">
        <f t="shared" si="36"/>
        <v>6.0833333304617554</v>
      </c>
      <c r="C203" s="13">
        <f t="shared" si="33"/>
        <v>33.540874513963487</v>
      </c>
      <c r="D203" s="13">
        <f t="shared" si="34"/>
        <v>74.884336362614377</v>
      </c>
      <c r="E203" s="3">
        <f>INDEX(Waypoints2!$A$3:$L$13,MATCH(Flight2!$M203,Waypoints2!$I$3:$I$13,1),7)</f>
        <v>321</v>
      </c>
      <c r="F203" s="3" t="str">
        <f>INDEX(Waypoints2!$A$3:$L$13,MATCH(Flight2!$M203,Waypoints2!$I$3:$I$13,1),8)</f>
        <v xml:space="preserve">S </v>
      </c>
      <c r="H203" s="3">
        <f t="shared" si="32"/>
        <v>880</v>
      </c>
      <c r="J203" s="10">
        <f t="shared" si="35"/>
        <v>10668.00000174623</v>
      </c>
      <c r="M203" s="10">
        <f t="shared" si="37"/>
        <v>5098.1999974809587</v>
      </c>
      <c r="S203" s="3">
        <f t="shared" si="38"/>
        <v>-290.6166272135896</v>
      </c>
      <c r="T203" s="3">
        <f>SQRT(('Inmarsat-march7'!$E$3-(6371+$J203/1000)*COS(RADIANS($C203))*COS(RADIANS($D203)))^2+('Inmarsat-march7'!$F$3-(6371+$J203/1000)*COS(RADIANS($C203))*SIN(RADIANS($D203)))^2+('Inmarsat-march7'!$G$3-(6371+$J203/1000)*SIN(RADIANS($C203)))^2)</f>
        <v>37048.733171107968</v>
      </c>
      <c r="U203" s="3">
        <f t="shared" si="39"/>
        <v>24.218052143747627</v>
      </c>
    </row>
    <row r="204" spans="1:21" x14ac:dyDescent="0.25">
      <c r="A204" s="4">
        <v>41705.9444444443</v>
      </c>
      <c r="B204" s="7">
        <f t="shared" si="36"/>
        <v>6.1666666631936096</v>
      </c>
      <c r="C204" s="13">
        <f t="shared" si="33"/>
        <v>34.05239724748111</v>
      </c>
      <c r="D204" s="13">
        <f t="shared" si="34"/>
        <v>74.383405097770208</v>
      </c>
      <c r="E204" s="3">
        <f>INDEX(Waypoints2!$A$3:$L$13,MATCH(Flight2!$M204,Waypoints2!$I$3:$I$13,1),7)</f>
        <v>321</v>
      </c>
      <c r="F204" s="3" t="str">
        <f>INDEX(Waypoints2!$A$3:$L$13,MATCH(Flight2!$M204,Waypoints2!$I$3:$I$13,1),8)</f>
        <v xml:space="preserve">S </v>
      </c>
      <c r="H204" s="3">
        <f t="shared" si="32"/>
        <v>880</v>
      </c>
      <c r="J204" s="10">
        <f t="shared" si="35"/>
        <v>11084.666665405501</v>
      </c>
      <c r="L204" s="10">
        <v>5</v>
      </c>
      <c r="M204" s="10">
        <f t="shared" si="37"/>
        <v>5171.5333302849904</v>
      </c>
      <c r="O204" s="6">
        <v>202</v>
      </c>
      <c r="S204" s="3">
        <f t="shared" si="38"/>
        <v>-298.42797103536248</v>
      </c>
      <c r="T204" s="3">
        <f>SQRT(('Inmarsat-march7'!$E$3-(6371+$J204/1000)*COS(RADIANS($C204))*COS(RADIANS($D204)))^2+('Inmarsat-march7'!$F$3-(6371+$J204/1000)*COS(RADIANS($C204))*SIN(RADIANS($D204)))^2+('Inmarsat-march7'!$G$3-(6371+$J204/1000)*SIN(RADIANS($C204)))^2)</f>
        <v>37073.60216851475</v>
      </c>
      <c r="U204" s="3">
        <f t="shared" si="39"/>
        <v>24.868997406782</v>
      </c>
    </row>
    <row r="205" spans="1:21" x14ac:dyDescent="0.25">
      <c r="A205" s="4">
        <v>41705.947916666497</v>
      </c>
      <c r="B205" s="7">
        <f t="shared" si="36"/>
        <v>6.2499999959254637</v>
      </c>
      <c r="C205" s="13">
        <f t="shared" si="33"/>
        <v>34.56390031196154</v>
      </c>
      <c r="D205" s="13">
        <f t="shared" si="34"/>
        <v>73.879412873511399</v>
      </c>
      <c r="E205" s="3">
        <f>INDEX(Waypoints2!$A$3:$L$13,MATCH(Flight2!$M205,Waypoints2!$I$3:$I$13,1),7)</f>
        <v>321</v>
      </c>
      <c r="F205" s="3" t="str">
        <f>INDEX(Waypoints2!$A$3:$L$13,MATCH(Flight2!$M205,Waypoints2!$I$3:$I$13,1),8)</f>
        <v xml:space="preserve">S </v>
      </c>
      <c r="H205" s="3">
        <f t="shared" si="32"/>
        <v>880</v>
      </c>
      <c r="J205" s="10">
        <f t="shared" si="35"/>
        <v>11501.333329064772</v>
      </c>
      <c r="L205" s="10">
        <v>5</v>
      </c>
      <c r="M205" s="10">
        <f t="shared" si="37"/>
        <v>5244.866663089022</v>
      </c>
      <c r="S205" s="3">
        <f t="shared" si="38"/>
        <v>-310.10410094228621</v>
      </c>
      <c r="T205" s="3">
        <f>SQRT(('Inmarsat-march7'!$E$3-(6371+$J205/1000)*COS(RADIANS($C205))*COS(RADIANS($D205)))^2+('Inmarsat-march7'!$F$3-(6371+$J205/1000)*COS(RADIANS($C205))*SIN(RADIANS($D205)))^2+('Inmarsat-march7'!$G$3-(6371+$J205/1000)*SIN(RADIANS($C205)))^2)</f>
        <v>37099.444176740086</v>
      </c>
      <c r="U205" s="3">
        <f t="shared" si="39"/>
        <v>25.842008225336031</v>
      </c>
    </row>
    <row r="206" spans="1:21" x14ac:dyDescent="0.25">
      <c r="A206" s="4">
        <v>41705.951388888803</v>
      </c>
      <c r="B206" s="7">
        <f t="shared" si="36"/>
        <v>6.3333333312766626</v>
      </c>
      <c r="C206" s="13">
        <f t="shared" si="33"/>
        <v>35.075383480769169</v>
      </c>
      <c r="D206" s="13">
        <f t="shared" si="34"/>
        <v>73.372281491859212</v>
      </c>
      <c r="E206" s="3">
        <f>INDEX(Waypoints2!$A$3:$L$13,MATCH(Flight2!$M206,Waypoints2!$I$3:$I$13,1),7)</f>
        <v>321</v>
      </c>
      <c r="F206" s="3" t="str">
        <f>INDEX(Waypoints2!$A$3:$L$13,MATCH(Flight2!$M206,Waypoints2!$I$3:$I$13,1),8)</f>
        <v xml:space="preserve">S </v>
      </c>
      <c r="H206" s="3">
        <f t="shared" si="32"/>
        <v>880</v>
      </c>
      <c r="J206" s="10">
        <f t="shared" si="35"/>
        <v>11918.000005820766</v>
      </c>
      <c r="L206" s="10">
        <v>5</v>
      </c>
      <c r="M206" s="10">
        <f t="shared" si="37"/>
        <v>5318.1999981980771</v>
      </c>
      <c r="S206" s="3">
        <f t="shared" si="38"/>
        <v>-321.75363929287334</v>
      </c>
      <c r="T206" s="3">
        <f>SQRT(('Inmarsat-march7'!$E$3-(6371+$J206/1000)*COS(RADIANS($C206))*COS(RADIANS($D206)))^2+('Inmarsat-march7'!$F$3-(6371+$J206/1000)*COS(RADIANS($C206))*SIN(RADIANS($D206)))^2+('Inmarsat-march7'!$G$3-(6371+$J206/1000)*SIN(RADIANS($C206)))^2)</f>
        <v>37126.256980663748</v>
      </c>
      <c r="U206" s="3">
        <f t="shared" si="39"/>
        <v>26.812803923661704</v>
      </c>
    </row>
    <row r="207" spans="1:21" x14ac:dyDescent="0.25">
      <c r="A207" s="4">
        <v>41705.954861111</v>
      </c>
      <c r="B207" s="7">
        <f t="shared" si="36"/>
        <v>6.4166666640085168</v>
      </c>
      <c r="C207" s="13">
        <f t="shared" si="33"/>
        <v>35.586846471393571</v>
      </c>
      <c r="D207" s="13">
        <f t="shared" si="34"/>
        <v>72.861930836249854</v>
      </c>
      <c r="E207" s="3">
        <f>INDEX(Waypoints2!$A$3:$L$13,MATCH(Flight2!$M207,Waypoints2!$I$3:$I$13,1),7)</f>
        <v>321</v>
      </c>
      <c r="F207" s="3" t="str">
        <f>INDEX(Waypoints2!$A$3:$L$13,MATCH(Flight2!$M207,Waypoints2!$I$3:$I$13,1),8)</f>
        <v xml:space="preserve">S </v>
      </c>
      <c r="H207" s="3">
        <f t="shared" si="32"/>
        <v>880</v>
      </c>
      <c r="J207" s="10">
        <f t="shared" si="35"/>
        <v>12334.666669480037</v>
      </c>
      <c r="L207" s="10">
        <v>5</v>
      </c>
      <c r="M207" s="10">
        <f t="shared" si="37"/>
        <v>5391.5333310021088</v>
      </c>
      <c r="S207" s="3">
        <f t="shared" si="38"/>
        <v>-333.3739867705662</v>
      </c>
      <c r="T207" s="3">
        <f>SQRT(('Inmarsat-march7'!$E$3-(6371+$J207/1000)*COS(RADIANS($C207))*COS(RADIANS($D207)))^2+('Inmarsat-march7'!$F$3-(6371+$J207/1000)*COS(RADIANS($C207))*SIN(RADIANS($D207)))^2+('Inmarsat-march7'!$G$3-(6371+$J207/1000)*SIN(RADIANS($C207)))^2)</f>
        <v>37154.038146027444</v>
      </c>
      <c r="U207" s="3">
        <f t="shared" si="39"/>
        <v>27.781165363696346</v>
      </c>
    </row>
    <row r="208" spans="1:21" x14ac:dyDescent="0.25">
      <c r="A208" s="4">
        <v>41705.958333333198</v>
      </c>
      <c r="B208" s="7">
        <f t="shared" si="36"/>
        <v>6.499999996740371</v>
      </c>
      <c r="C208" s="13">
        <f t="shared" si="33"/>
        <v>36.098289041437923</v>
      </c>
      <c r="D208" s="13">
        <f t="shared" si="34"/>
        <v>72.348278696892081</v>
      </c>
      <c r="E208" s="3">
        <f>INDEX(Waypoints2!$A$3:$L$13,MATCH(Flight2!$M208,Waypoints2!$I$3:$I$13,1),7)</f>
        <v>321</v>
      </c>
      <c r="F208" s="3" t="str">
        <f>INDEX(Waypoints2!$A$3:$L$13,MATCH(Flight2!$M208,Waypoints2!$I$3:$I$13,1),8)</f>
        <v xml:space="preserve">S </v>
      </c>
      <c r="H208" s="3">
        <f t="shared" si="32"/>
        <v>880</v>
      </c>
      <c r="J208" s="10">
        <f t="shared" si="35"/>
        <v>12751.333333139308</v>
      </c>
      <c r="L208" s="10">
        <v>5</v>
      </c>
      <c r="M208" s="10">
        <f t="shared" si="37"/>
        <v>5464.8666638061404</v>
      </c>
      <c r="S208" s="3">
        <f t="shared" si="38"/>
        <v>-344.96253363496243</v>
      </c>
      <c r="T208" s="3">
        <f>SQRT(('Inmarsat-march7'!$E$3-(6371+$J208/1000)*COS(RADIANS($C208))*COS(RADIANS($D208)))^2+('Inmarsat-march7'!$F$3-(6371+$J208/1000)*COS(RADIANS($C208))*SIN(RADIANS($D208)))^2+('Inmarsat-march7'!$G$3-(6371+$J208/1000)*SIN(RADIANS($C208)))^2)</f>
        <v>37182.78502362287</v>
      </c>
      <c r="U208" s="3">
        <f t="shared" si="39"/>
        <v>28.746877595425758</v>
      </c>
    </row>
    <row r="209" spans="1:21" x14ac:dyDescent="0.25">
      <c r="A209" s="4">
        <v>41705.961805555402</v>
      </c>
      <c r="B209" s="7">
        <f t="shared" si="36"/>
        <v>6.5833333296468481</v>
      </c>
      <c r="C209" s="13">
        <f t="shared" si="33"/>
        <v>36.609710925221883</v>
      </c>
      <c r="D209" s="13">
        <f t="shared" si="34"/>
        <v>71.831240751157139</v>
      </c>
      <c r="E209" s="3">
        <f>INDEX(Waypoints2!$A$3:$L$13,MATCH(Flight2!$M209,Waypoints2!$I$3:$I$13,1),7)</f>
        <v>321</v>
      </c>
      <c r="F209" s="3" t="str">
        <f>INDEX(Waypoints2!$A$3:$L$13,MATCH(Flight2!$M209,Waypoints2!$I$3:$I$13,1),8)</f>
        <v xml:space="preserve">S </v>
      </c>
      <c r="H209" s="3">
        <f t="shared" si="32"/>
        <v>880</v>
      </c>
      <c r="J209" s="10">
        <f t="shared" si="35"/>
        <v>13167.999997671694</v>
      </c>
      <c r="L209" s="10">
        <v>5</v>
      </c>
      <c r="M209" s="10">
        <f t="shared" si="37"/>
        <v>5538.1999967638403</v>
      </c>
      <c r="S209" s="3">
        <f t="shared" si="38"/>
        <v>-356.51666019510395</v>
      </c>
      <c r="T209" s="3">
        <f>SQRT(('Inmarsat-march7'!$E$3-(6371+$J209/1000)*COS(RADIANS($C209))*COS(RADIANS($D209)))^2+('Inmarsat-march7'!$F$3-(6371+$J209/1000)*COS(RADIANS($C209))*SIN(RADIANS($D209)))^2+('Inmarsat-march7'!$G$3-(6371+$J209/1000)*SIN(RADIANS($C209)))^2)</f>
        <v>37212.494745153614</v>
      </c>
      <c r="U209" s="3">
        <f t="shared" si="39"/>
        <v>29.709721530743991</v>
      </c>
    </row>
    <row r="210" spans="1:21" x14ac:dyDescent="0.25">
      <c r="A210" s="4">
        <v>41705.965277777599</v>
      </c>
      <c r="B210" s="7">
        <f t="shared" si="36"/>
        <v>6.6666666623787023</v>
      </c>
      <c r="C210" s="13">
        <f t="shared" si="33"/>
        <v>37.121111845244883</v>
      </c>
      <c r="D210" s="13">
        <f t="shared" si="34"/>
        <v>71.31073046573583</v>
      </c>
      <c r="E210" s="3">
        <f>INDEX(Waypoints2!$A$3:$L$13,MATCH(Flight2!$M210,Waypoints2!$I$3:$I$13,1),7)</f>
        <v>321</v>
      </c>
      <c r="F210" s="3" t="str">
        <f>INDEX(Waypoints2!$A$3:$L$13,MATCH(Flight2!$M210,Waypoints2!$I$3:$I$13,1),8)</f>
        <v xml:space="preserve">S </v>
      </c>
      <c r="H210" s="3">
        <f t="shared" si="32"/>
        <v>880</v>
      </c>
      <c r="J210" s="10">
        <f t="shared" si="35"/>
        <v>13584.666661330964</v>
      </c>
      <c r="L210" s="10">
        <v>5</v>
      </c>
      <c r="M210" s="10">
        <f t="shared" si="37"/>
        <v>5611.533329567872</v>
      </c>
      <c r="S210" s="3">
        <f t="shared" si="38"/>
        <v>-368.03373570633607</v>
      </c>
      <c r="T210" s="3">
        <f>SQRT(('Inmarsat-march7'!$E$3-(6371+$J210/1000)*COS(RADIANS($C210))*COS(RADIANS($D210)))^2+('Inmarsat-march7'!$F$3-(6371+$J210/1000)*COS(RADIANS($C210))*SIN(RADIANS($D210)))^2+('Inmarsat-march7'!$G$3-(6371+$J210/1000)*SIN(RADIANS($C210)))^2)</f>
        <v>37243.164222907777</v>
      </c>
      <c r="U210" s="3">
        <f t="shared" si="39"/>
        <v>30.669477754163381</v>
      </c>
    </row>
    <row r="211" spans="1:21" x14ac:dyDescent="0.25">
      <c r="A211" s="4">
        <v>41705.968749999804</v>
      </c>
      <c r="B211" s="7">
        <f t="shared" si="36"/>
        <v>6.7499999952851795</v>
      </c>
      <c r="C211" s="13">
        <f t="shared" si="33"/>
        <v>37.632491519352513</v>
      </c>
      <c r="D211" s="13">
        <f t="shared" si="34"/>
        <v>70.786658998643134</v>
      </c>
      <c r="E211" s="3">
        <f>INDEX(Waypoints2!$A$3:$L$13,MATCH(Flight2!$M211,Waypoints2!$I$3:$I$13,1),7)</f>
        <v>321</v>
      </c>
      <c r="F211" s="3" t="str">
        <f>INDEX(Waypoints2!$A$3:$L$13,MATCH(Flight2!$M211,Waypoints2!$I$3:$I$13,1),8)</f>
        <v xml:space="preserve">S </v>
      </c>
      <c r="H211" s="3">
        <f t="shared" si="32"/>
        <v>880</v>
      </c>
      <c r="J211" s="10">
        <f t="shared" si="35"/>
        <v>14001.33332586335</v>
      </c>
      <c r="L211" s="10">
        <v>5</v>
      </c>
      <c r="M211" s="10">
        <f t="shared" si="37"/>
        <v>5684.8666625255719</v>
      </c>
      <c r="S211" s="3">
        <f t="shared" si="38"/>
        <v>-379.51111817412186</v>
      </c>
      <c r="T211" s="3">
        <f>SQRT(('Inmarsat-march7'!$E$3-(6371+$J211/1000)*COS(RADIANS($C211))*COS(RADIANS($D211)))^2+('Inmarsat-march7'!$F$3-(6371+$J211/1000)*COS(RADIANS($C211))*SIN(RADIANS($D211)))^2+('Inmarsat-march7'!$G$3-(6371+$J211/1000)*SIN(RADIANS($C211)))^2)</f>
        <v>37274.79014926029</v>
      </c>
      <c r="U211" s="3">
        <f t="shared" si="39"/>
        <v>31.625926352513488</v>
      </c>
    </row>
    <row r="212" spans="1:21" x14ac:dyDescent="0.25">
      <c r="A212" s="4">
        <v>41705.972222222103</v>
      </c>
      <c r="B212" s="7">
        <f t="shared" si="36"/>
        <v>6.8333333304617554</v>
      </c>
      <c r="C212" s="13">
        <f t="shared" si="33"/>
        <v>38.143849666814511</v>
      </c>
      <c r="D212" s="13">
        <f t="shared" si="34"/>
        <v>70.258935097662274</v>
      </c>
      <c r="E212" s="3">
        <f>INDEX(Waypoints2!$A$3:$L$13,MATCH(Flight2!$M212,Waypoints2!$I$3:$I$13,1),7)</f>
        <v>321</v>
      </c>
      <c r="F212" s="3" t="str">
        <f>INDEX(Waypoints2!$A$3:$L$13,MATCH(Flight2!$M212,Waypoints2!$I$3:$I$13,1),8)</f>
        <v xml:space="preserve">S </v>
      </c>
      <c r="H212" s="3">
        <f t="shared" si="32"/>
        <v>880</v>
      </c>
      <c r="J212" s="10">
        <f t="shared" si="35"/>
        <v>14418.00000174623</v>
      </c>
      <c r="L212" s="10">
        <v>5</v>
      </c>
      <c r="M212" s="10">
        <f t="shared" si="37"/>
        <v>5758.1999974809587</v>
      </c>
      <c r="S212" s="3">
        <f t="shared" si="38"/>
        <v>-390.94615399924584</v>
      </c>
      <c r="T212" s="3">
        <f>SQRT(('Inmarsat-march7'!$E$3-(6371+$J212/1000)*COS(RADIANS($C212))*COS(RADIANS($D212)))^2+('Inmarsat-march7'!$F$3-(6371+$J212/1000)*COS(RADIANS($C212))*SIN(RADIANS($D212)))^2+('Inmarsat-march7'!$G$3-(6371+$J212/1000)*SIN(RADIANS($C212)))^2)</f>
        <v>37307.368996147503</v>
      </c>
      <c r="U212" s="3">
        <f t="shared" si="39"/>
        <v>32.578846887212421</v>
      </c>
    </row>
    <row r="213" spans="1:21" x14ac:dyDescent="0.25">
      <c r="A213" s="4">
        <v>41705.9756944443</v>
      </c>
      <c r="B213" s="7">
        <f t="shared" si="36"/>
        <v>6.9166666631936096</v>
      </c>
      <c r="C213" s="13">
        <f t="shared" si="33"/>
        <v>38.655185955589609</v>
      </c>
      <c r="D213" s="13">
        <f t="shared" si="34"/>
        <v>69.727465055560813</v>
      </c>
      <c r="E213" s="3">
        <f>INDEX(Waypoints2!$A$3:$L$13,MATCH(Flight2!$M213,Waypoints2!$I$3:$I$13,1),7)</f>
        <v>321</v>
      </c>
      <c r="F213" s="3" t="str">
        <f>INDEX(Waypoints2!$A$3:$L$13,MATCH(Flight2!$M213,Waypoints2!$I$3:$I$13,1),8)</f>
        <v xml:space="preserve">S </v>
      </c>
      <c r="H213" s="3">
        <f t="shared" si="32"/>
        <v>880</v>
      </c>
      <c r="J213" s="10">
        <f t="shared" si="35"/>
        <v>14834.666665405501</v>
      </c>
      <c r="L213" s="10">
        <v>5</v>
      </c>
      <c r="M213" s="10">
        <f t="shared" si="37"/>
        <v>5831.5333302849904</v>
      </c>
      <c r="S213" s="3">
        <f t="shared" si="38"/>
        <v>-402.33617701213723</v>
      </c>
      <c r="T213" s="3">
        <f>SQRT(('Inmarsat-march7'!$E$3-(6371+$J213/1000)*COS(RADIANS($C213))*COS(RADIANS($D213)))^2+('Inmarsat-march7'!$F$3-(6371+$J213/1000)*COS(RADIANS($C213))*SIN(RADIANS($D213)))^2+('Inmarsat-march7'!$G$3-(6371+$J213/1000)*SIN(RADIANS($C213)))^2)</f>
        <v>37340.897010656518</v>
      </c>
      <c r="U213" s="3">
        <f t="shared" si="39"/>
        <v>33.528014509014611</v>
      </c>
    </row>
    <row r="214" spans="1:21" x14ac:dyDescent="0.25">
      <c r="A214" s="4">
        <v>41705.979166666497</v>
      </c>
      <c r="B214" s="7">
        <f t="shared" si="36"/>
        <v>6.9999999959254637</v>
      </c>
      <c r="C214" s="13">
        <f t="shared" si="33"/>
        <v>39.166500087482</v>
      </c>
      <c r="D214" s="13">
        <f t="shared" si="34"/>
        <v>69.192152517052165</v>
      </c>
      <c r="E214" s="3">
        <f>INDEX(Waypoints2!$A$3:$L$13,MATCH(Flight2!$M214,Waypoints2!$I$3:$I$13,1),7)</f>
        <v>319</v>
      </c>
      <c r="F214" s="3" t="str">
        <f>INDEX(Waypoints2!$A$3:$L$13,MATCH(Flight2!$M214,Waypoints2!$I$3:$I$13,1),8)</f>
        <v xml:space="preserve">S </v>
      </c>
      <c r="H214" s="3">
        <f t="shared" si="32"/>
        <v>880</v>
      </c>
      <c r="J214" s="10">
        <f t="shared" si="35"/>
        <v>15251.333329064772</v>
      </c>
      <c r="L214" s="10">
        <v>5</v>
      </c>
      <c r="M214" s="10">
        <f t="shared" si="37"/>
        <v>5904.866663089022</v>
      </c>
      <c r="S214" s="3">
        <f t="shared" si="38"/>
        <v>-413.67850780188076</v>
      </c>
      <c r="T214" s="3">
        <f>SQRT(('Inmarsat-march7'!$E$3-(6371+$J214/1000)*COS(RADIANS($C214))*COS(RADIANS($D214)))^2+('Inmarsat-march7'!$F$3-(6371+$J214/1000)*COS(RADIANS($C214))*SIN(RADIANS($D214)))^2+('Inmarsat-march7'!$G$3-(6371+$J214/1000)*SIN(RADIANS($C214)))^2)</f>
        <v>37375.370219391189</v>
      </c>
      <c r="U214" s="3">
        <f t="shared" si="39"/>
        <v>34.473208734671061</v>
      </c>
    </row>
    <row r="215" spans="1:21" x14ac:dyDescent="0.25">
      <c r="A215" s="4">
        <v>41705.982638888701</v>
      </c>
      <c r="B215" s="7">
        <f t="shared" si="36"/>
        <v>7.0833333288319409</v>
      </c>
      <c r="C215" s="13">
        <f t="shared" si="33"/>
        <v>39.662887880180335</v>
      </c>
      <c r="D215" s="13">
        <f t="shared" si="34"/>
        <v>68.630107085316141</v>
      </c>
      <c r="E215" s="3">
        <f>INDEX(Waypoints2!$A$3:$L$13,MATCH(Flight2!$M215,Waypoints2!$I$3:$I$13,1),7)</f>
        <v>319</v>
      </c>
      <c r="F215" s="3" t="str">
        <f>INDEX(Waypoints2!$A$3:$L$13,MATCH(Flight2!$M215,Waypoints2!$I$3:$I$13,1),8)</f>
        <v xml:space="preserve">S </v>
      </c>
      <c r="H215" s="3">
        <f t="shared" si="32"/>
        <v>880</v>
      </c>
      <c r="J215" s="10">
        <f t="shared" si="35"/>
        <v>15667.999993597157</v>
      </c>
      <c r="L215" s="10">
        <v>5</v>
      </c>
      <c r="M215" s="10">
        <f t="shared" si="37"/>
        <v>5978.1999960467219</v>
      </c>
      <c r="S215" s="3">
        <f t="shared" si="38"/>
        <v>-409.10914787310207</v>
      </c>
      <c r="T215" s="3">
        <f>SQRT(('Inmarsat-march7'!$E$3-(6371+$J215/1000)*COS(RADIANS($C215))*COS(RADIANS($D215)))^2+('Inmarsat-march7'!$F$3-(6371+$J215/1000)*COS(RADIANS($C215))*SIN(RADIANS($D215)))^2+('Inmarsat-march7'!$G$3-(6371+$J215/1000)*SIN(RADIANS($C215)))^2)</f>
        <v>37409.462648205983</v>
      </c>
      <c r="U215" s="3">
        <f t="shared" si="39"/>
        <v>34.092428814794403</v>
      </c>
    </row>
    <row r="216" spans="1:21" x14ac:dyDescent="0.25">
      <c r="A216" s="4">
        <v>41705.986111110898</v>
      </c>
      <c r="B216" s="7">
        <f t="shared" si="36"/>
        <v>7.1666666615637951</v>
      </c>
      <c r="C216" s="13">
        <f t="shared" si="33"/>
        <v>40.159251615646305</v>
      </c>
      <c r="D216" s="13">
        <f t="shared" si="34"/>
        <v>68.063973886853688</v>
      </c>
      <c r="E216" s="3">
        <f>INDEX(Waypoints2!$A$3:$L$13,MATCH(Flight2!$M216,Waypoints2!$I$3:$I$13,1),7)</f>
        <v>319</v>
      </c>
      <c r="F216" s="3" t="str">
        <f>INDEX(Waypoints2!$A$3:$L$13,MATCH(Flight2!$M216,Waypoints2!$I$3:$I$13,1),8)</f>
        <v xml:space="preserve">S </v>
      </c>
      <c r="H216" s="3">
        <f t="shared" si="32"/>
        <v>880</v>
      </c>
      <c r="J216" s="10">
        <f t="shared" si="35"/>
        <v>16084.666657256428</v>
      </c>
      <c r="L216" s="10">
        <v>5</v>
      </c>
      <c r="M216" s="10">
        <f t="shared" si="37"/>
        <v>6051.5333288507536</v>
      </c>
      <c r="S216" s="3">
        <f t="shared" si="38"/>
        <v>-420.5806700326504</v>
      </c>
      <c r="T216" s="3">
        <f>SQRT(('Inmarsat-march7'!$E$3-(6371+$J216/1000)*COS(RADIANS($C216))*COS(RADIANS($D216)))^2+('Inmarsat-march7'!$F$3-(6371+$J216/1000)*COS(RADIANS($C216))*SIN(RADIANS($D216)))^2+('Inmarsat-march7'!$G$3-(6371+$J216/1000)*SIN(RADIANS($C216)))^2)</f>
        <v>37444.5110371224</v>
      </c>
      <c r="U216" s="3">
        <f t="shared" si="39"/>
        <v>35.048388916417025</v>
      </c>
    </row>
    <row r="217" spans="1:21" x14ac:dyDescent="0.25">
      <c r="A217" s="4">
        <v>41705.989583333198</v>
      </c>
      <c r="B217" s="7">
        <f t="shared" si="36"/>
        <v>7.249999996740371</v>
      </c>
      <c r="C217" s="13">
        <f t="shared" si="33"/>
        <v>40.61058549860104</v>
      </c>
      <c r="D217" s="13">
        <f t="shared" si="34"/>
        <v>67.545846577125758</v>
      </c>
      <c r="E217" s="3">
        <f>INDEX(Waypoints2!$A$3:$L$13,MATCH(Flight2!$M217,Waypoints2!$I$3:$I$13,1),7)</f>
        <v>319</v>
      </c>
      <c r="F217" s="3" t="str">
        <f>INDEX(Waypoints2!$A$3:$L$13,MATCH(Flight2!$M217,Waypoints2!$I$3:$I$13,1),8)</f>
        <v xml:space="preserve">S </v>
      </c>
      <c r="H217" s="9">
        <v>800</v>
      </c>
      <c r="J217" s="10">
        <f t="shared" si="35"/>
        <v>15667.999981373549</v>
      </c>
      <c r="L217" s="10">
        <v>-5</v>
      </c>
      <c r="M217" s="10">
        <f t="shared" si="37"/>
        <v>6118.1999969920143</v>
      </c>
      <c r="S217" s="3">
        <f t="shared" si="38"/>
        <v>-399.03161246533199</v>
      </c>
      <c r="T217" s="3">
        <f>SQRT(('Inmarsat-march7'!$E$3-(6371+$J217/1000)*COS(RADIANS($C217))*COS(RADIANS($D217)))^2+('Inmarsat-march7'!$F$3-(6371+$J217/1000)*COS(RADIANS($C217))*SIN(RADIANS($D217)))^2+('Inmarsat-march7'!$G$3-(6371+$J217/1000)*SIN(RADIANS($C217)))^2)</f>
        <v>37477.763672230023</v>
      </c>
      <c r="U217" s="3">
        <f t="shared" si="39"/>
        <v>33.252635107623064</v>
      </c>
    </row>
    <row r="218" spans="1:21" x14ac:dyDescent="0.25">
      <c r="A218" s="4">
        <v>41705.993055555402</v>
      </c>
      <c r="B218" s="7">
        <f t="shared" si="36"/>
        <v>7.3333333296468481</v>
      </c>
      <c r="C218" s="13">
        <f t="shared" si="33"/>
        <v>41.050646679423842</v>
      </c>
      <c r="D218" s="13">
        <f t="shared" si="34"/>
        <v>67.037308336211154</v>
      </c>
      <c r="E218" s="3">
        <f>INDEX(Waypoints2!$A$3:$L$13,MATCH(Flight2!$M218,Waypoints2!$I$3:$I$13,1),7)</f>
        <v>319</v>
      </c>
      <c r="F218" s="3" t="str">
        <f>INDEX(Waypoints2!$A$3:$L$13,MATCH(Flight2!$M218,Waypoints2!$I$3:$I$13,1),8)</f>
        <v xml:space="preserve">S </v>
      </c>
      <c r="H218" s="9">
        <v>780</v>
      </c>
      <c r="J218" s="10">
        <f t="shared" si="35"/>
        <v>15251.333316841163</v>
      </c>
      <c r="L218" s="10">
        <v>-5</v>
      </c>
      <c r="M218" s="10">
        <f t="shared" si="37"/>
        <v>6183.1999966590665</v>
      </c>
      <c r="S218" s="3">
        <f t="shared" si="38"/>
        <v>-398.11135752762783</v>
      </c>
      <c r="T218" s="3">
        <f>SQRT(('Inmarsat-march7'!$E$3-(6371+$J218/1000)*COS(RADIANS($C218))*COS(RADIANS($D218)))^2+('Inmarsat-march7'!$F$3-(6371+$J218/1000)*COS(RADIANS($C218))*SIN(RADIANS($D218)))^2+('Inmarsat-march7'!$G$3-(6371+$J218/1000)*SIN(RADIANS($C218)))^2)</f>
        <v>37510.939618520722</v>
      </c>
      <c r="U218" s="3">
        <f t="shared" si="39"/>
        <v>33.175946290699358</v>
      </c>
    </row>
    <row r="219" spans="1:21" x14ac:dyDescent="0.25">
      <c r="A219" s="4">
        <v>41705.996527777599</v>
      </c>
      <c r="B219" s="7">
        <f t="shared" si="36"/>
        <v>7.4166666623787023</v>
      </c>
      <c r="C219" s="13">
        <f t="shared" si="33"/>
        <v>41.490690408932153</v>
      </c>
      <c r="D219" s="13">
        <f t="shared" si="34"/>
        <v>66.525330713358827</v>
      </c>
      <c r="E219" s="3">
        <f>INDEX(Waypoints2!$A$3:$L$13,MATCH(Flight2!$M219,Waypoints2!$I$3:$I$13,1),7)</f>
        <v>319</v>
      </c>
      <c r="F219" s="3" t="str">
        <f>INDEX(Waypoints2!$A$3:$L$13,MATCH(Flight2!$M219,Waypoints2!$I$3:$I$13,1),8)</f>
        <v xml:space="preserve">S </v>
      </c>
      <c r="H219" s="3">
        <f t="shared" si="32"/>
        <v>780</v>
      </c>
      <c r="J219" s="10">
        <f t="shared" si="35"/>
        <v>14834.666653181892</v>
      </c>
      <c r="L219" s="10">
        <v>-5</v>
      </c>
      <c r="M219" s="10">
        <f t="shared" si="37"/>
        <v>6248.1999961899128</v>
      </c>
      <c r="S219" s="3">
        <f t="shared" si="38"/>
        <v>-406.89262368286643</v>
      </c>
      <c r="T219" s="3">
        <f>SQRT(('Inmarsat-march7'!$E$3-(6371+$J219/1000)*COS(RADIANS($C219))*COS(RADIANS($D219)))^2+('Inmarsat-march7'!$F$3-(6371+$J219/1000)*COS(RADIANS($C219))*SIN(RADIANS($D219)))^2+('Inmarsat-march7'!$G$3-(6371+$J219/1000)*SIN(RADIANS($C219)))^2)</f>
        <v>37544.847336916224</v>
      </c>
      <c r="U219" s="3">
        <f t="shared" si="39"/>
        <v>33.907718395501433</v>
      </c>
    </row>
    <row r="220" spans="1:21" x14ac:dyDescent="0.25">
      <c r="A220" s="4">
        <v>41705.999999999804</v>
      </c>
      <c r="B220" s="7">
        <f t="shared" si="36"/>
        <v>7.4999999952851795</v>
      </c>
      <c r="C220" s="13">
        <f t="shared" si="33"/>
        <v>41.930716450971957</v>
      </c>
      <c r="D220" s="13">
        <f t="shared" si="34"/>
        <v>66.00983639447162</v>
      </c>
      <c r="E220" s="3">
        <f>INDEX(Waypoints2!$A$3:$L$13,MATCH(Flight2!$M220,Waypoints2!$I$3:$I$13,1),7)</f>
        <v>319</v>
      </c>
      <c r="F220" s="3" t="str">
        <f>INDEX(Waypoints2!$A$3:$L$13,MATCH(Flight2!$M220,Waypoints2!$I$3:$I$13,1),8)</f>
        <v xml:space="preserve">S </v>
      </c>
      <c r="H220" s="3">
        <f t="shared" si="32"/>
        <v>780</v>
      </c>
      <c r="J220" s="10">
        <f t="shared" si="35"/>
        <v>14417.999988649506</v>
      </c>
      <c r="L220" s="10">
        <v>-5</v>
      </c>
      <c r="M220" s="10">
        <f t="shared" si="37"/>
        <v>6313.199995856965</v>
      </c>
      <c r="S220" s="3">
        <f t="shared" si="38"/>
        <v>-415.62882081645284</v>
      </c>
      <c r="T220" s="3">
        <f>SQRT(('Inmarsat-march7'!$E$3-(6371+$J220/1000)*COS(RADIANS($C220))*COS(RADIANS($D220)))^2+('Inmarsat-march7'!$F$3-(6371+$J220/1000)*COS(RADIANS($C220))*SIN(RADIANS($D220)))^2+('Inmarsat-march7'!$G$3-(6371+$J220/1000)*SIN(RADIANS($C220)))^2)</f>
        <v>37579.483071806848</v>
      </c>
      <c r="U220" s="3">
        <f t="shared" si="39"/>
        <v>34.635734890624008</v>
      </c>
    </row>
    <row r="221" spans="1:21" x14ac:dyDescent="0.25">
      <c r="A221" s="4">
        <v>41706.003472222001</v>
      </c>
      <c r="B221" s="7">
        <f t="shared" si="36"/>
        <v>7.5833333280170336</v>
      </c>
      <c r="C221" s="13">
        <f t="shared" si="33"/>
        <v>42.370724558688224</v>
      </c>
      <c r="D221" s="13">
        <f t="shared" si="34"/>
        <v>65.490746054988392</v>
      </c>
      <c r="E221" s="3">
        <f>INDEX(Waypoints2!$A$3:$L$13,MATCH(Flight2!$M221,Waypoints2!$I$3:$I$13,1),7)</f>
        <v>319</v>
      </c>
      <c r="F221" s="3" t="str">
        <f>INDEX(Waypoints2!$A$3:$L$13,MATCH(Flight2!$M221,Waypoints2!$I$3:$I$13,1),8)</f>
        <v xml:space="preserve">S </v>
      </c>
      <c r="H221" s="3">
        <f t="shared" si="32"/>
        <v>780</v>
      </c>
      <c r="J221" s="10">
        <f t="shared" si="35"/>
        <v>14001.333324990235</v>
      </c>
      <c r="L221" s="10">
        <v>-5</v>
      </c>
      <c r="M221" s="10">
        <f t="shared" si="37"/>
        <v>6378.1999953878112</v>
      </c>
      <c r="S221" s="3">
        <f t="shared" si="38"/>
        <v>-424.31817347512424</v>
      </c>
      <c r="T221" s="3">
        <f>SQRT(('Inmarsat-march7'!$E$3-(6371+$J221/1000)*COS(RADIANS($C221))*COS(RADIANS($D221)))^2+('Inmarsat-march7'!$F$3-(6371+$J221/1000)*COS(RADIANS($C221))*SIN(RADIANS($D221)))^2+('Inmarsat-march7'!$G$3-(6371+$J221/1000)*SIN(RADIANS($C221)))^2)</f>
        <v>37614.842919341223</v>
      </c>
      <c r="U221" s="3">
        <f t="shared" si="39"/>
        <v>35.359847534375149</v>
      </c>
    </row>
    <row r="222" spans="1:21" x14ac:dyDescent="0.25">
      <c r="A222" s="4">
        <v>41706.0069444443</v>
      </c>
      <c r="B222" s="7">
        <f t="shared" si="36"/>
        <v>7.6666666631936096</v>
      </c>
      <c r="C222" s="13">
        <f t="shared" si="33"/>
        <v>42.810714493581713</v>
      </c>
      <c r="D222" s="13">
        <f t="shared" si="34"/>
        <v>64.967978260084763</v>
      </c>
      <c r="E222" s="3">
        <f>INDEX(Waypoints2!$A$3:$L$13,MATCH(Flight2!$M222,Waypoints2!$I$3:$I$13,1),7)</f>
        <v>319</v>
      </c>
      <c r="F222" s="3" t="str">
        <f>INDEX(Waypoints2!$A$3:$L$13,MATCH(Flight2!$M222,Waypoints2!$I$3:$I$13,1),8)</f>
        <v xml:space="preserve">S </v>
      </c>
      <c r="H222" s="3">
        <f t="shared" si="32"/>
        <v>780</v>
      </c>
      <c r="J222" s="10">
        <f t="shared" si="35"/>
        <v>13584.666649107356</v>
      </c>
      <c r="L222" s="10">
        <v>-5</v>
      </c>
      <c r="M222" s="10">
        <f t="shared" si="37"/>
        <v>6443.1999968255404</v>
      </c>
      <c r="N222" s="3" t="s">
        <v>186</v>
      </c>
      <c r="O222" s="6">
        <v>250</v>
      </c>
      <c r="S222" s="3">
        <f t="shared" si="38"/>
        <v>-432.95889348892496</v>
      </c>
      <c r="T222" s="3">
        <f>SQRT(('Inmarsat-march7'!$E$3-(6371+$J222/1000)*COS(RADIANS($C222))*COS(RADIANS($D222)))^2+('Inmarsat-march7'!$F$3-(6371+$J222/1000)*COS(RADIANS($C222))*SIN(RADIANS($D222)))^2+('Inmarsat-march7'!$G$3-(6371+$J222/1000)*SIN(RADIANS($C222)))^2)</f>
        <v>37650.922827930015</v>
      </c>
      <c r="U222" s="3">
        <f t="shared" si="39"/>
        <v>36.079908588792023</v>
      </c>
    </row>
    <row r="223" spans="1:21" x14ac:dyDescent="0.25">
      <c r="A223" s="4">
        <v>41706.010416666497</v>
      </c>
      <c r="B223" s="7">
        <f t="shared" si="36"/>
        <v>7.7499999959254637</v>
      </c>
      <c r="C223" s="13">
        <f t="shared" si="33"/>
        <v>43.14936888632208</v>
      </c>
      <c r="D223" s="13">
        <f t="shared" si="34"/>
        <v>64.563627575894955</v>
      </c>
      <c r="E223" s="3">
        <f>INDEX(Waypoints2!$A$3:$L$13,MATCH(Flight2!$M223,Waypoints2!$I$3:$I$13,1),7)</f>
        <v>319</v>
      </c>
      <c r="F223" s="3" t="str">
        <f>INDEX(Waypoints2!$A$3:$L$13,MATCH(Flight2!$M223,Waypoints2!$I$3:$I$13,1),8)</f>
        <v xml:space="preserve">S </v>
      </c>
      <c r="H223" s="9">
        <v>600</v>
      </c>
      <c r="J223" s="10">
        <f t="shared" si="35"/>
        <v>9418.0000125146471</v>
      </c>
      <c r="L223" s="10">
        <f>-H223/12</f>
        <v>-50</v>
      </c>
      <c r="M223" s="10">
        <f t="shared" si="37"/>
        <v>6493.1999964646529</v>
      </c>
      <c r="N223" s="3" t="s">
        <v>93</v>
      </c>
      <c r="S223" s="3">
        <f t="shared" si="38"/>
        <v>-369.67203459631605</v>
      </c>
      <c r="T223" s="3">
        <f>SQRT(('Inmarsat-march7'!$E$3-(6371+$J223/1000)*COS(RADIANS($C223))*COS(RADIANS($D223)))^2+('Inmarsat-march7'!$F$3-(6371+$J223/1000)*COS(RADIANS($C223))*SIN(RADIANS($D223)))^2+('Inmarsat-march7'!$G$3-(6371+$J223/1000)*SIN(RADIANS($C223)))^2)</f>
        <v>37681.728830590691</v>
      </c>
      <c r="U223" s="3">
        <f t="shared" si="39"/>
        <v>30.806002660676313</v>
      </c>
    </row>
    <row r="224" spans="1:21" x14ac:dyDescent="0.25">
      <c r="A224" s="4">
        <v>41706.013888888701</v>
      </c>
      <c r="B224" s="7">
        <f t="shared" si="36"/>
        <v>7.8333333288319409</v>
      </c>
      <c r="C224" s="13">
        <f t="shared" si="33"/>
        <v>43.375293066724481</v>
      </c>
      <c r="D224" s="13">
        <f t="shared" si="34"/>
        <v>64.293057947571825</v>
      </c>
      <c r="E224" s="3">
        <f>INDEX(Waypoints2!$A$3:$L$13,MATCH(Flight2!$M224,Waypoints2!$I$3:$I$13,1),7)</f>
        <v>319</v>
      </c>
      <c r="F224" s="3" t="str">
        <f>INDEX(Waypoints2!$A$3:$L$13,MATCH(Flight2!$M224,Waypoints2!$I$3:$I$13,1),8)</f>
        <v xml:space="preserve">S </v>
      </c>
      <c r="H224" s="9">
        <v>400</v>
      </c>
      <c r="J224" s="10">
        <f t="shared" si="35"/>
        <v>6640.2222489654087</v>
      </c>
      <c r="L224" s="10">
        <f t="shared" ref="L224:L238" si="40">-H224/12</f>
        <v>-33.333333333333336</v>
      </c>
      <c r="M224" s="10">
        <f t="shared" si="37"/>
        <v>6526.5333296272438</v>
      </c>
      <c r="N224" s="3" t="s">
        <v>85</v>
      </c>
      <c r="S224" s="3">
        <f t="shared" si="38"/>
        <v>-249.16715023263293</v>
      </c>
      <c r="T224" s="3">
        <f>SQRT(('Inmarsat-march7'!$E$3-(6371+$J224/1000)*COS(RADIANS($C224))*COS(RADIANS($D224)))^2+('Inmarsat-march7'!$F$3-(6371+$J224/1000)*COS(RADIANS($C224))*SIN(RADIANS($D224)))^2+('Inmarsat-march7'!$G$3-(6371+$J224/1000)*SIN(RADIANS($C224)))^2)</f>
        <v>37702.492759670386</v>
      </c>
      <c r="U224" s="3">
        <f t="shared" si="39"/>
        <v>20.763929079694208</v>
      </c>
    </row>
    <row r="225" spans="1:21" x14ac:dyDescent="0.25">
      <c r="A225" s="4">
        <v>41706.017361110898</v>
      </c>
      <c r="B225" s="7">
        <f t="shared" si="36"/>
        <v>7.9166666615637951</v>
      </c>
      <c r="C225" s="13">
        <f t="shared" si="33"/>
        <v>43.52786074734702</v>
      </c>
      <c r="D225" s="13">
        <f t="shared" si="34"/>
        <v>64.109962060287259</v>
      </c>
      <c r="E225" s="3">
        <f>INDEX(Waypoints2!$A$3:$L$13,MATCH(Flight2!$M225,Waypoints2!$I$3:$I$13,1),7)</f>
        <v>319</v>
      </c>
      <c r="F225" s="3" t="str">
        <f>INDEX(Waypoints2!$A$3:$L$13,MATCH(Flight2!$M225,Waypoints2!$I$3:$I$13,1),8)</f>
        <v xml:space="preserve">S </v>
      </c>
      <c r="H225" s="9">
        <v>270</v>
      </c>
      <c r="J225" s="10">
        <f t="shared" si="35"/>
        <v>4765.2222624986898</v>
      </c>
      <c r="L225" s="10">
        <f t="shared" si="40"/>
        <v>-22.5</v>
      </c>
      <c r="M225" s="10">
        <f t="shared" si="37"/>
        <v>6549.0333294648444</v>
      </c>
      <c r="S225" s="3">
        <f t="shared" si="38"/>
        <v>-169.40946518870035</v>
      </c>
      <c r="T225" s="3">
        <f>SQRT(('Inmarsat-march7'!$E$3-(6371+$J225/1000)*COS(RADIANS($C225))*COS(RADIANS($D225)))^2+('Inmarsat-march7'!$F$3-(6371+$J225/1000)*COS(RADIANS($C225))*SIN(RADIANS($D225)))^2+('Inmarsat-march7'!$G$3-(6371+$J225/1000)*SIN(RADIANS($C225)))^2)</f>
        <v>37716.610215000881</v>
      </c>
      <c r="U225" s="3">
        <f t="shared" si="39"/>
        <v>14.117455330495432</v>
      </c>
    </row>
    <row r="226" spans="1:21" x14ac:dyDescent="0.25">
      <c r="A226" s="4">
        <v>41706.020833333103</v>
      </c>
      <c r="B226" s="7">
        <f t="shared" si="36"/>
        <v>7.9999999944702722</v>
      </c>
      <c r="C226" s="13">
        <f t="shared" si="33"/>
        <v>43.680427647299787</v>
      </c>
      <c r="D226" s="13">
        <f t="shared" si="34"/>
        <v>63.926401229425153</v>
      </c>
      <c r="E226" s="3">
        <f>INDEX(Waypoints2!$A$3:$L$13,MATCH(Flight2!$M226,Waypoints2!$I$3:$I$13,1),7)</f>
        <v>319</v>
      </c>
      <c r="F226" s="3" t="str">
        <f>INDEX(Waypoints2!$A$3:$L$13,MATCH(Flight2!$M226,Waypoints2!$I$3:$I$13,1),8)</f>
        <v xml:space="preserve">S </v>
      </c>
      <c r="H226" s="3">
        <f t="shared" si="32"/>
        <v>270</v>
      </c>
      <c r="J226" s="10">
        <f t="shared" si="35"/>
        <v>2890.2222721029539</v>
      </c>
      <c r="L226" s="10">
        <f t="shared" si="40"/>
        <v>-22.5</v>
      </c>
      <c r="M226" s="10">
        <f t="shared" si="37"/>
        <v>6571.5333293495933</v>
      </c>
      <c r="S226" s="3">
        <f t="shared" si="38"/>
        <v>-170.33406784719543</v>
      </c>
      <c r="T226" s="3">
        <f>SQRT(('Inmarsat-march7'!$E$3-(6371+$J226/1000)*COS(RADIANS($C226))*COS(RADIANS($D226)))^2+('Inmarsat-march7'!$F$3-(6371+$J226/1000)*COS(RADIANS($C226))*SIN(RADIANS($D226)))^2+('Inmarsat-march7'!$G$3-(6371+$J226/1000)*SIN(RADIANS($C226)))^2)</f>
        <v>37730.804720582106</v>
      </c>
      <c r="U226" s="3">
        <f t="shared" si="39"/>
        <v>14.194505581224803</v>
      </c>
    </row>
    <row r="227" spans="1:21" x14ac:dyDescent="0.25">
      <c r="A227" s="4">
        <v>41706.024305555402</v>
      </c>
      <c r="B227" s="7">
        <f t="shared" si="36"/>
        <v>8.0833333296468481</v>
      </c>
      <c r="C227" s="13">
        <f t="shared" si="33"/>
        <v>43.799115725822354</v>
      </c>
      <c r="D227" s="13">
        <f t="shared" si="34"/>
        <v>63.783348373350627</v>
      </c>
      <c r="E227" s="3">
        <f>INDEX(Waypoints2!$A$3:$L$13,MATCH(Flight2!$M227,Waypoints2!$I$3:$I$13,1),7)</f>
        <v>319</v>
      </c>
      <c r="F227" s="3" t="str">
        <f>INDEX(Waypoints2!$A$3:$L$13,MATCH(Flight2!$M227,Waypoints2!$I$3:$I$13,1),8)</f>
        <v xml:space="preserve">S </v>
      </c>
      <c r="H227" s="9">
        <v>210</v>
      </c>
      <c r="J227" s="10">
        <f t="shared" si="35"/>
        <v>1431.8889065128751</v>
      </c>
      <c r="L227" s="10">
        <f t="shared" si="40"/>
        <v>-17.5</v>
      </c>
      <c r="M227" s="10">
        <f t="shared" si="37"/>
        <v>6589.0333297366742</v>
      </c>
      <c r="S227" s="3">
        <f t="shared" si="38"/>
        <v>-133.14445347508345</v>
      </c>
      <c r="T227" s="3">
        <f>SQRT(('Inmarsat-march7'!$E$3-(6371+$J227/1000)*COS(RADIANS($C227))*COS(RADIANS($D227)))^2+('Inmarsat-march7'!$F$3-(6371+$J227/1000)*COS(RADIANS($C227))*SIN(RADIANS($D227)))^2+('Inmarsat-march7'!$G$3-(6371+$J227/1000)*SIN(RADIANS($C227)))^2)</f>
        <v>37741.900091950447</v>
      </c>
      <c r="U227" s="3">
        <f t="shared" si="39"/>
        <v>11.095371368341148</v>
      </c>
    </row>
    <row r="228" spans="1:21" x14ac:dyDescent="0.25">
      <c r="A228" s="4">
        <v>41706.027777777599</v>
      </c>
      <c r="B228" s="7">
        <f t="shared" si="36"/>
        <v>8.1666666623787023</v>
      </c>
      <c r="C228" s="13">
        <f t="shared" si="33"/>
        <v>43.912155702159076</v>
      </c>
      <c r="D228" s="13">
        <f t="shared" si="34"/>
        <v>63.646849049733781</v>
      </c>
      <c r="E228" s="3">
        <f>INDEX(Waypoints2!$A$3:$L$13,MATCH(Flight2!$M228,Waypoints2!$I$3:$I$13,1),7)</f>
        <v>319</v>
      </c>
      <c r="F228" s="3" t="str">
        <f>INDEX(Waypoints2!$A$3:$L$13,MATCH(Flight2!$M228,Waypoints2!$I$3:$I$13,1),8)</f>
        <v xml:space="preserve">S </v>
      </c>
      <c r="H228" s="9">
        <v>200</v>
      </c>
      <c r="J228" s="10">
        <f t="shared" si="35"/>
        <v>43.000027648638934</v>
      </c>
      <c r="L228" s="10">
        <f t="shared" si="40"/>
        <v>-16.666666666666668</v>
      </c>
      <c r="M228" s="10">
        <f t="shared" si="37"/>
        <v>6605.699996283045</v>
      </c>
      <c r="S228" s="3">
        <f t="shared" si="38"/>
        <v>-127.32510852687489</v>
      </c>
      <c r="T228" s="3">
        <f>SQRT(('Inmarsat-march7'!$E$3-(6371+$J228/1000)*COS(RADIANS($C228))*COS(RADIANS($D228)))^2+('Inmarsat-march7'!$F$3-(6371+$J228/1000)*COS(RADIANS($C228))*SIN(RADIANS($D228)))^2+('Inmarsat-march7'!$G$3-(6371+$J228/1000)*SIN(RADIANS($C228)))^2)</f>
        <v>37752.510517584436</v>
      </c>
      <c r="U228" s="3">
        <f t="shared" si="39"/>
        <v>10.610425633989507</v>
      </c>
    </row>
    <row r="229" spans="1:21" x14ac:dyDescent="0.25">
      <c r="A229" s="4">
        <v>41706.031249999804</v>
      </c>
      <c r="B229" s="7">
        <f t="shared" si="36"/>
        <v>8.2499999952851795</v>
      </c>
      <c r="C229" s="13">
        <f t="shared" si="33"/>
        <v>43.912155702159076</v>
      </c>
      <c r="D229" s="13">
        <f t="shared" si="34"/>
        <v>63.646849049733781</v>
      </c>
      <c r="E229" s="3">
        <f>INDEX(Waypoints2!$A$3:$L$13,MATCH(Flight2!$M229,Waypoints2!$I$3:$I$13,1),7)</f>
        <v>319</v>
      </c>
      <c r="F229" s="3" t="str">
        <f>INDEX(Waypoints2!$A$3:$L$13,MATCH(Flight2!$M229,Waypoints2!$I$3:$I$13,1),8)</f>
        <v xml:space="preserve">S </v>
      </c>
      <c r="H229" s="9">
        <v>0</v>
      </c>
      <c r="J229" s="11">
        <v>0</v>
      </c>
      <c r="L229" s="10">
        <f t="shared" si="40"/>
        <v>0</v>
      </c>
      <c r="M229" s="10">
        <f t="shared" si="37"/>
        <v>6605.699996283045</v>
      </c>
      <c r="N229" s="3" t="s">
        <v>114</v>
      </c>
      <c r="S229" s="3">
        <f t="shared" si="38"/>
        <v>-0.33599219221315074</v>
      </c>
      <c r="T229" s="3">
        <f>SQRT(('Inmarsat-march7'!$E$3-(6371+$J229/1000)*COS(RADIANS($C229))*COS(RADIANS($D229)))^2+('Inmarsat-march7'!$F$3-(6371+$J229/1000)*COS(RADIANS($C229))*SIN(RADIANS($D229)))^2+('Inmarsat-march7'!$G$3-(6371+$J229/1000)*SIN(RADIANS($C229)))^2)</f>
        <v>37752.538516933644</v>
      </c>
      <c r="U229" s="3">
        <f t="shared" si="39"/>
        <v>2.799934920767555E-2</v>
      </c>
    </row>
    <row r="230" spans="1:21" x14ac:dyDescent="0.25">
      <c r="A230" s="4">
        <v>41706.034722222001</v>
      </c>
      <c r="B230" s="7">
        <f t="shared" si="36"/>
        <v>8.3333333280170336</v>
      </c>
      <c r="C230" s="13">
        <f t="shared" si="33"/>
        <v>43.912155702159076</v>
      </c>
      <c r="D230" s="13">
        <f t="shared" si="34"/>
        <v>63.646849049733781</v>
      </c>
      <c r="E230" s="3">
        <f>INDEX(Waypoints2!$A$3:$L$13,MATCH(Flight2!$M230,Waypoints2!$I$3:$I$13,1),7)</f>
        <v>319</v>
      </c>
      <c r="F230" s="3" t="str">
        <f>INDEX(Waypoints2!$A$3:$L$13,MATCH(Flight2!$M230,Waypoints2!$I$3:$I$13,1),8)</f>
        <v xml:space="preserve">S </v>
      </c>
      <c r="H230" s="3">
        <f t="shared" ref="H230:H238" si="41">H229</f>
        <v>0</v>
      </c>
      <c r="J230" s="10">
        <f t="shared" si="35"/>
        <v>0</v>
      </c>
      <c r="L230" s="10">
        <f t="shared" si="40"/>
        <v>0</v>
      </c>
      <c r="M230" s="10">
        <f t="shared" si="37"/>
        <v>6605.699996283045</v>
      </c>
      <c r="S230" s="3">
        <f t="shared" si="38"/>
        <v>0</v>
      </c>
      <c r="T230" s="3">
        <f>SQRT(('Inmarsat-march7'!$E$3-(6371+$J230/1000)*COS(RADIANS($C230))*COS(RADIANS($D230)))^2+('Inmarsat-march7'!$F$3-(6371+$J230/1000)*COS(RADIANS($C230))*SIN(RADIANS($D230)))^2+('Inmarsat-march7'!$G$3-(6371+$J230/1000)*SIN(RADIANS($C230)))^2)</f>
        <v>37752.538516933644</v>
      </c>
      <c r="U230" s="3">
        <f t="shared" si="39"/>
        <v>0</v>
      </c>
    </row>
    <row r="231" spans="1:21" x14ac:dyDescent="0.25">
      <c r="A231" s="4">
        <v>41706.038194444198</v>
      </c>
      <c r="B231" s="7">
        <f t="shared" si="36"/>
        <v>8.4166666607488878</v>
      </c>
      <c r="C231" s="13">
        <f t="shared" si="33"/>
        <v>43.912155702159076</v>
      </c>
      <c r="D231" s="13">
        <f t="shared" si="34"/>
        <v>63.646849049733781</v>
      </c>
      <c r="E231" s="3">
        <f>INDEX(Waypoints2!$A$3:$L$13,MATCH(Flight2!$M231,Waypoints2!$I$3:$I$13,1),7)</f>
        <v>319</v>
      </c>
      <c r="F231" s="3" t="str">
        <f>INDEX(Waypoints2!$A$3:$L$13,MATCH(Flight2!$M231,Waypoints2!$I$3:$I$13,1),8)</f>
        <v xml:space="preserve">S </v>
      </c>
      <c r="H231" s="3">
        <f t="shared" si="41"/>
        <v>0</v>
      </c>
      <c r="J231" s="10">
        <f t="shared" si="35"/>
        <v>0</v>
      </c>
      <c r="L231" s="10">
        <f t="shared" si="40"/>
        <v>0</v>
      </c>
      <c r="M231" s="10">
        <f t="shared" si="37"/>
        <v>6605.699996283045</v>
      </c>
      <c r="S231" s="3">
        <f t="shared" si="38"/>
        <v>0</v>
      </c>
      <c r="T231" s="3">
        <f>SQRT(('Inmarsat-march7'!$E$3-(6371+$J231/1000)*COS(RADIANS($C231))*COS(RADIANS($D231)))^2+('Inmarsat-march7'!$F$3-(6371+$J231/1000)*COS(RADIANS($C231))*SIN(RADIANS($D231)))^2+('Inmarsat-march7'!$G$3-(6371+$J231/1000)*SIN(RADIANS($C231)))^2)</f>
        <v>37752.538516933644</v>
      </c>
      <c r="U231" s="3">
        <f t="shared" si="39"/>
        <v>0</v>
      </c>
    </row>
    <row r="232" spans="1:21" x14ac:dyDescent="0.25">
      <c r="A232" s="4">
        <v>41706.041666666402</v>
      </c>
      <c r="B232" s="7">
        <f t="shared" si="36"/>
        <v>8.499999993655365</v>
      </c>
      <c r="C232" s="13">
        <f t="shared" ref="C232:C238" si="42">DEGREES(ASIN(SIN(RADIANS(C231))*COS(($M232-$M231)/6371) + COS(RADIANS(C231))*SIN(($M232-$M231)/6371)*COS(RADIANS($E231))))</f>
        <v>43.912155702159076</v>
      </c>
      <c r="D232" s="13">
        <f t="shared" ref="D232:D238" si="43">DEGREES(RADIANS(D231)+ ATAN2(COS(($M232-$M231)/6371)-SIN(RADIANS(C231))*SIN(RADIANS(C232)), SIN(RADIANS($E231))*SIN(($M232-$M231)/6371)*COS(RADIANS(C231))))</f>
        <v>63.646849049733781</v>
      </c>
      <c r="E232" s="3">
        <f>INDEX(Waypoints2!$A$3:$L$13,MATCH(Flight2!$M232,Waypoints2!$I$3:$I$13,1),7)</f>
        <v>319</v>
      </c>
      <c r="F232" s="3" t="str">
        <f>INDEX(Waypoints2!$A$3:$L$13,MATCH(Flight2!$M232,Waypoints2!$I$3:$I$13,1),8)</f>
        <v xml:space="preserve">S </v>
      </c>
      <c r="H232" s="3">
        <f t="shared" si="41"/>
        <v>0</v>
      </c>
      <c r="J232" s="10">
        <f t="shared" si="35"/>
        <v>0</v>
      </c>
      <c r="L232" s="10">
        <f t="shared" si="40"/>
        <v>0</v>
      </c>
      <c r="M232" s="10">
        <f t="shared" si="37"/>
        <v>6605.699996283045</v>
      </c>
      <c r="S232" s="3">
        <f t="shared" si="38"/>
        <v>0</v>
      </c>
      <c r="T232" s="3">
        <f>SQRT(('Inmarsat-march7'!$E$3-(6371+$J232/1000)*COS(RADIANS($C232))*COS(RADIANS($D232)))^2+('Inmarsat-march7'!$F$3-(6371+$J232/1000)*COS(RADIANS($C232))*SIN(RADIANS($D232)))^2+('Inmarsat-march7'!$G$3-(6371+$J232/1000)*SIN(RADIANS($C232)))^2)</f>
        <v>37752.538516933644</v>
      </c>
      <c r="U232" s="3">
        <f t="shared" si="39"/>
        <v>0</v>
      </c>
    </row>
    <row r="233" spans="1:21" x14ac:dyDescent="0.25">
      <c r="A233" s="4">
        <v>41706.045138888701</v>
      </c>
      <c r="B233" s="7">
        <f t="shared" si="36"/>
        <v>8.5833333288319409</v>
      </c>
      <c r="C233" s="13">
        <f t="shared" si="42"/>
        <v>43.912155702159076</v>
      </c>
      <c r="D233" s="13">
        <f t="shared" si="43"/>
        <v>63.646849049733781</v>
      </c>
      <c r="E233" s="3">
        <f>INDEX(Waypoints2!$A$3:$L$13,MATCH(Flight2!$M233,Waypoints2!$I$3:$I$13,1),7)</f>
        <v>319</v>
      </c>
      <c r="F233" s="3" t="str">
        <f>INDEX(Waypoints2!$A$3:$L$13,MATCH(Flight2!$M233,Waypoints2!$I$3:$I$13,1),8)</f>
        <v xml:space="preserve">S </v>
      </c>
      <c r="H233" s="3">
        <f t="shared" si="41"/>
        <v>0</v>
      </c>
      <c r="J233" s="10">
        <f t="shared" si="35"/>
        <v>0</v>
      </c>
      <c r="L233" s="10">
        <f t="shared" si="40"/>
        <v>0</v>
      </c>
      <c r="M233" s="10">
        <f t="shared" si="37"/>
        <v>6605.699996283045</v>
      </c>
      <c r="S233" s="3">
        <f t="shared" si="38"/>
        <v>0</v>
      </c>
      <c r="T233" s="3">
        <f>SQRT(('Inmarsat-march7'!$E$3-(6371+$J233/1000)*COS(RADIANS($C233))*COS(RADIANS($D233)))^2+('Inmarsat-march7'!$F$3-(6371+$J233/1000)*COS(RADIANS($C233))*SIN(RADIANS($D233)))^2+('Inmarsat-march7'!$G$3-(6371+$J233/1000)*SIN(RADIANS($C233)))^2)</f>
        <v>37752.538516933644</v>
      </c>
      <c r="U233" s="3">
        <f t="shared" si="39"/>
        <v>0</v>
      </c>
    </row>
    <row r="234" spans="1:21" x14ac:dyDescent="0.25">
      <c r="A234" s="4">
        <v>41706.048611110898</v>
      </c>
      <c r="B234" s="7">
        <f t="shared" si="36"/>
        <v>8.6666666615637951</v>
      </c>
      <c r="C234" s="13">
        <f t="shared" si="42"/>
        <v>43.912155702159076</v>
      </c>
      <c r="D234" s="13">
        <f t="shared" si="43"/>
        <v>63.646849049733781</v>
      </c>
      <c r="E234" s="3">
        <f>INDEX(Waypoints2!$A$3:$L$13,MATCH(Flight2!$M234,Waypoints2!$I$3:$I$13,1),7)</f>
        <v>319</v>
      </c>
      <c r="F234" s="3" t="str">
        <f>INDEX(Waypoints2!$A$3:$L$13,MATCH(Flight2!$M234,Waypoints2!$I$3:$I$13,1),8)</f>
        <v xml:space="preserve">S </v>
      </c>
      <c r="H234" s="3">
        <f t="shared" si="41"/>
        <v>0</v>
      </c>
      <c r="J234" s="10">
        <f t="shared" si="35"/>
        <v>0</v>
      </c>
      <c r="L234" s="10">
        <f t="shared" si="40"/>
        <v>0</v>
      </c>
      <c r="M234" s="10">
        <f t="shared" si="37"/>
        <v>6605.699996283045</v>
      </c>
      <c r="N234" s="3" t="s">
        <v>113</v>
      </c>
      <c r="S234" s="3">
        <f t="shared" si="38"/>
        <v>0</v>
      </c>
      <c r="T234" s="3">
        <f>SQRT(('Inmarsat-march7'!$E$3-(6371+$J234/1000)*COS(RADIANS($C234))*COS(RADIANS($D234)))^2+('Inmarsat-march7'!$F$3-(6371+$J234/1000)*COS(RADIANS($C234))*SIN(RADIANS($D234)))^2+('Inmarsat-march7'!$G$3-(6371+$J234/1000)*SIN(RADIANS($C234)))^2)</f>
        <v>37752.538516933644</v>
      </c>
      <c r="U234" s="3">
        <f t="shared" si="39"/>
        <v>0</v>
      </c>
    </row>
    <row r="235" spans="1:21" x14ac:dyDescent="0.25">
      <c r="A235" s="4">
        <v>41706.052083333103</v>
      </c>
      <c r="B235" s="7">
        <f t="shared" si="36"/>
        <v>8.7499999944702722</v>
      </c>
      <c r="C235" s="13">
        <f t="shared" si="42"/>
        <v>43.912155702159076</v>
      </c>
      <c r="D235" s="13">
        <f t="shared" si="43"/>
        <v>63.646849049733781</v>
      </c>
      <c r="E235" s="3">
        <f>INDEX(Waypoints2!$A$3:$L$13,MATCH(Flight2!$M235,Waypoints2!$I$3:$I$13,1),7)</f>
        <v>319</v>
      </c>
      <c r="F235" s="3" t="str">
        <f>INDEX(Waypoints2!$A$3:$L$13,MATCH(Flight2!$M235,Waypoints2!$I$3:$I$13,1),8)</f>
        <v xml:space="preserve">S </v>
      </c>
      <c r="H235" s="3">
        <f t="shared" si="41"/>
        <v>0</v>
      </c>
      <c r="J235" s="10">
        <f t="shared" si="35"/>
        <v>0</v>
      </c>
      <c r="L235" s="10">
        <f t="shared" si="40"/>
        <v>0</v>
      </c>
      <c r="M235" s="10">
        <f t="shared" si="37"/>
        <v>6605.699996283045</v>
      </c>
      <c r="S235" s="3">
        <f t="shared" si="38"/>
        <v>0</v>
      </c>
      <c r="T235" s="3">
        <f>SQRT(('Inmarsat-march7'!$E$3-(6371+$J235/1000)*COS(RADIANS($C235))*COS(RADIANS($D235)))^2+('Inmarsat-march7'!$F$3-(6371+$J235/1000)*COS(RADIANS($C235))*SIN(RADIANS($D235)))^2+('Inmarsat-march7'!$G$3-(6371+$J235/1000)*SIN(RADIANS($C235)))^2)</f>
        <v>37752.538516933644</v>
      </c>
      <c r="U235" s="3">
        <f t="shared" si="39"/>
        <v>0</v>
      </c>
    </row>
    <row r="236" spans="1:21" x14ac:dyDescent="0.25">
      <c r="A236" s="4">
        <v>41706.0555555553</v>
      </c>
      <c r="B236" s="7">
        <f t="shared" si="36"/>
        <v>8.8333333272021264</v>
      </c>
      <c r="C236" s="13">
        <f t="shared" si="42"/>
        <v>43.912155702159076</v>
      </c>
      <c r="D236" s="13">
        <f t="shared" si="43"/>
        <v>63.646849049733781</v>
      </c>
      <c r="E236" s="3">
        <f>INDEX(Waypoints2!$A$3:$L$13,MATCH(Flight2!$M236,Waypoints2!$I$3:$I$13,1),7)</f>
        <v>319</v>
      </c>
      <c r="F236" s="3" t="str">
        <f>INDEX(Waypoints2!$A$3:$L$13,MATCH(Flight2!$M236,Waypoints2!$I$3:$I$13,1),8)</f>
        <v xml:space="preserve">S </v>
      </c>
      <c r="H236" s="3">
        <f t="shared" si="41"/>
        <v>0</v>
      </c>
      <c r="J236" s="10">
        <f t="shared" si="35"/>
        <v>0</v>
      </c>
      <c r="L236" s="10">
        <f t="shared" si="40"/>
        <v>0</v>
      </c>
      <c r="M236" s="10">
        <f t="shared" si="37"/>
        <v>6605.699996283045</v>
      </c>
      <c r="S236" s="3">
        <f t="shared" si="38"/>
        <v>0</v>
      </c>
      <c r="T236" s="3">
        <f>SQRT(('Inmarsat-march7'!$E$3-(6371+$J236/1000)*COS(RADIANS($C236))*COS(RADIANS($D236)))^2+('Inmarsat-march7'!$F$3-(6371+$J236/1000)*COS(RADIANS($C236))*SIN(RADIANS($D236)))^2+('Inmarsat-march7'!$G$3-(6371+$J236/1000)*SIN(RADIANS($C236)))^2)</f>
        <v>37752.538516933644</v>
      </c>
      <c r="U236" s="3">
        <f t="shared" si="39"/>
        <v>0</v>
      </c>
    </row>
    <row r="237" spans="1:21" x14ac:dyDescent="0.25">
      <c r="A237" s="4">
        <v>41706.059027777497</v>
      </c>
      <c r="B237" s="7">
        <f t="shared" si="36"/>
        <v>8.9166666599339806</v>
      </c>
      <c r="C237" s="13">
        <f t="shared" si="42"/>
        <v>43.912155702159076</v>
      </c>
      <c r="D237" s="13">
        <f t="shared" si="43"/>
        <v>63.646849049733781</v>
      </c>
      <c r="E237" s="3">
        <f>INDEX(Waypoints2!$A$3:$L$13,MATCH(Flight2!$M237,Waypoints2!$I$3:$I$13,1),7)</f>
        <v>319</v>
      </c>
      <c r="F237" s="3" t="str">
        <f>INDEX(Waypoints2!$A$3:$L$13,MATCH(Flight2!$M237,Waypoints2!$I$3:$I$13,1),8)</f>
        <v xml:space="preserve">S </v>
      </c>
      <c r="H237" s="3">
        <f t="shared" si="41"/>
        <v>0</v>
      </c>
      <c r="J237" s="10">
        <f t="shared" si="35"/>
        <v>0</v>
      </c>
      <c r="L237" s="10">
        <f t="shared" si="40"/>
        <v>0</v>
      </c>
      <c r="M237" s="10">
        <f t="shared" si="37"/>
        <v>6605.699996283045</v>
      </c>
      <c r="S237" s="3">
        <f t="shared" si="38"/>
        <v>0</v>
      </c>
      <c r="T237" s="3">
        <f>SQRT(('Inmarsat-march7'!$E$3-(6371+$J237/1000)*COS(RADIANS($C237))*COS(RADIANS($D237)))^2+('Inmarsat-march7'!$F$3-(6371+$J237/1000)*COS(RADIANS($C237))*SIN(RADIANS($D237)))^2+('Inmarsat-march7'!$G$3-(6371+$J237/1000)*SIN(RADIANS($C237)))^2)</f>
        <v>37752.538516933644</v>
      </c>
      <c r="U237" s="3">
        <f t="shared" si="39"/>
        <v>0</v>
      </c>
    </row>
    <row r="238" spans="1:21" x14ac:dyDescent="0.25">
      <c r="A238" s="4">
        <v>41706.062499999804</v>
      </c>
      <c r="B238" s="7">
        <f t="shared" si="36"/>
        <v>8.9999999952851795</v>
      </c>
      <c r="C238" s="13">
        <f t="shared" si="42"/>
        <v>43.912155702159076</v>
      </c>
      <c r="D238" s="13">
        <f t="shared" si="43"/>
        <v>63.646849049733781</v>
      </c>
      <c r="E238" s="3">
        <f>INDEX(Waypoints2!$A$3:$L$13,MATCH(Flight2!$M238,Waypoints2!$I$3:$I$13,1),7)</f>
        <v>319</v>
      </c>
      <c r="F238" s="3" t="str">
        <f>INDEX(Waypoints2!$A$3:$L$13,MATCH(Flight2!$M238,Waypoints2!$I$3:$I$13,1),8)</f>
        <v xml:space="preserve">S </v>
      </c>
      <c r="H238" s="3">
        <f t="shared" si="41"/>
        <v>0</v>
      </c>
      <c r="J238" s="10">
        <f t="shared" si="35"/>
        <v>0</v>
      </c>
      <c r="L238" s="10">
        <f t="shared" si="40"/>
        <v>0</v>
      </c>
      <c r="M238" s="10">
        <f t="shared" si="37"/>
        <v>6605.699996283045</v>
      </c>
      <c r="S238" s="3">
        <f t="shared" si="38"/>
        <v>0</v>
      </c>
      <c r="T238" s="3">
        <f>SQRT(('Inmarsat-march7'!$E$3-(6371+$J238/1000)*COS(RADIANS($C238))*COS(RADIANS($D238)))^2+('Inmarsat-march7'!$F$3-(6371+$J238/1000)*COS(RADIANS($C238))*SIN(RADIANS($D238)))^2+('Inmarsat-march7'!$G$3-(6371+$J238/1000)*SIN(RADIANS($C238)))^2)</f>
        <v>37752.538516933644</v>
      </c>
      <c r="U238" s="3">
        <f t="shared" si="39"/>
        <v>0</v>
      </c>
    </row>
    <row r="239" spans="1:21" x14ac:dyDescent="0.25">
      <c r="A239" s="4"/>
      <c r="B239" s="7"/>
    </row>
    <row r="240" spans="1:21" x14ac:dyDescent="0.25">
      <c r="A240" s="4"/>
      <c r="B240" s="7"/>
    </row>
    <row r="241" spans="1:2" x14ac:dyDescent="0.25">
      <c r="A241" s="4"/>
      <c r="B241" s="7"/>
    </row>
    <row r="242" spans="1:2" x14ac:dyDescent="0.25">
      <c r="A242" s="4"/>
      <c r="B242" s="7"/>
    </row>
    <row r="243" spans="1:2" x14ac:dyDescent="0.25">
      <c r="A243" s="4"/>
      <c r="B243" s="7"/>
    </row>
    <row r="244" spans="1:2" x14ac:dyDescent="0.25">
      <c r="A244" s="4"/>
      <c r="B244" s="7"/>
    </row>
    <row r="245" spans="1:2" x14ac:dyDescent="0.25">
      <c r="A245" s="4"/>
      <c r="B245" s="7"/>
    </row>
    <row r="246" spans="1:2" x14ac:dyDescent="0.25">
      <c r="A246" s="4"/>
      <c r="B246" s="7"/>
    </row>
    <row r="247" spans="1:2" x14ac:dyDescent="0.25">
      <c r="A247" s="4"/>
      <c r="B247" s="7"/>
    </row>
    <row r="248" spans="1:2" x14ac:dyDescent="0.25">
      <c r="A248" s="4"/>
      <c r="B248" s="7"/>
    </row>
    <row r="249" spans="1:2" x14ac:dyDescent="0.25">
      <c r="A249" s="4"/>
      <c r="B249" s="7"/>
    </row>
    <row r="250" spans="1:2" x14ac:dyDescent="0.25">
      <c r="A250" s="4"/>
      <c r="B250" s="7"/>
    </row>
    <row r="251" spans="1:2" x14ac:dyDescent="0.25">
      <c r="A251" s="4"/>
      <c r="B251" s="7"/>
    </row>
    <row r="252" spans="1:2" x14ac:dyDescent="0.25">
      <c r="A252" s="4"/>
      <c r="B252" s="7"/>
    </row>
    <row r="253" spans="1:2" x14ac:dyDescent="0.25">
      <c r="A253" s="4"/>
      <c r="B253" s="7"/>
    </row>
    <row r="254" spans="1:2" x14ac:dyDescent="0.25">
      <c r="A254" s="4"/>
      <c r="B254" s="7"/>
    </row>
    <row r="255" spans="1:2" x14ac:dyDescent="0.25">
      <c r="A255" s="4"/>
      <c r="B255" s="7"/>
    </row>
    <row r="256" spans="1:2" x14ac:dyDescent="0.25">
      <c r="A256" s="4"/>
      <c r="B256" s="7"/>
    </row>
    <row r="257" spans="1:2" x14ac:dyDescent="0.25">
      <c r="A257" s="4"/>
      <c r="B257" s="7"/>
    </row>
    <row r="258" spans="1:2" x14ac:dyDescent="0.25">
      <c r="A258" s="4"/>
      <c r="B258" s="7"/>
    </row>
    <row r="259" spans="1:2" x14ac:dyDescent="0.25">
      <c r="A259" s="4"/>
      <c r="B259" s="7"/>
    </row>
    <row r="260" spans="1:2" x14ac:dyDescent="0.25">
      <c r="A260" s="4"/>
      <c r="B260" s="7"/>
    </row>
    <row r="261" spans="1:2" x14ac:dyDescent="0.25">
      <c r="A261" s="4"/>
      <c r="B261" s="7"/>
    </row>
    <row r="262" spans="1:2" x14ac:dyDescent="0.25">
      <c r="A262" s="4"/>
      <c r="B262" s="7"/>
    </row>
    <row r="263" spans="1:2" x14ac:dyDescent="0.25">
      <c r="A263" s="4"/>
      <c r="B263" s="7"/>
    </row>
    <row r="264" spans="1:2" x14ac:dyDescent="0.25">
      <c r="A264" s="4"/>
      <c r="B264" s="7"/>
    </row>
    <row r="265" spans="1:2" x14ac:dyDescent="0.25">
      <c r="A265" s="4"/>
      <c r="B265" s="7"/>
    </row>
    <row r="266" spans="1:2" x14ac:dyDescent="0.25">
      <c r="A266" s="4"/>
      <c r="B266" s="7"/>
    </row>
    <row r="267" spans="1:2" x14ac:dyDescent="0.25">
      <c r="A267" s="4"/>
      <c r="B267" s="7"/>
    </row>
    <row r="268" spans="1:2" x14ac:dyDescent="0.25">
      <c r="A268" s="4"/>
      <c r="B268" s="7"/>
    </row>
    <row r="269" spans="1:2" x14ac:dyDescent="0.25">
      <c r="A269" s="4"/>
      <c r="B269" s="7"/>
    </row>
    <row r="270" spans="1:2" x14ac:dyDescent="0.25">
      <c r="A270" s="4"/>
      <c r="B270" s="7"/>
    </row>
    <row r="271" spans="1:2" x14ac:dyDescent="0.25">
      <c r="A271" s="4"/>
      <c r="B271" s="7"/>
    </row>
    <row r="272" spans="1:2" x14ac:dyDescent="0.25">
      <c r="A272" s="4"/>
      <c r="B272" s="7"/>
    </row>
    <row r="273" spans="1:2" x14ac:dyDescent="0.25">
      <c r="A273" s="4"/>
      <c r="B273" s="7"/>
    </row>
    <row r="274" spans="1:2" x14ac:dyDescent="0.25">
      <c r="A274" s="4"/>
      <c r="B274" s="7"/>
    </row>
    <row r="275" spans="1:2" x14ac:dyDescent="0.25">
      <c r="A275" s="4"/>
      <c r="B275" s="7"/>
    </row>
    <row r="276" spans="1:2" x14ac:dyDescent="0.25">
      <c r="A276" s="4"/>
      <c r="B276" s="7"/>
    </row>
    <row r="277" spans="1:2" x14ac:dyDescent="0.25">
      <c r="A277" s="4"/>
      <c r="B277" s="7"/>
    </row>
    <row r="278" spans="1:2" x14ac:dyDescent="0.25">
      <c r="A278" s="4"/>
      <c r="B278" s="7"/>
    </row>
    <row r="279" spans="1:2" x14ac:dyDescent="0.25">
      <c r="A279" s="4"/>
      <c r="B279" s="7"/>
    </row>
    <row r="280" spans="1:2" x14ac:dyDescent="0.25">
      <c r="A280" s="4"/>
      <c r="B280" s="7"/>
    </row>
    <row r="281" spans="1:2" x14ac:dyDescent="0.25">
      <c r="A281" s="4"/>
      <c r="B281" s="7"/>
    </row>
    <row r="282" spans="1:2" x14ac:dyDescent="0.25">
      <c r="A282" s="4"/>
      <c r="B282" s="7"/>
    </row>
    <row r="283" spans="1:2" x14ac:dyDescent="0.25">
      <c r="A283" s="4"/>
      <c r="B283" s="7"/>
    </row>
    <row r="284" spans="1:2" x14ac:dyDescent="0.25">
      <c r="A284" s="4"/>
      <c r="B284" s="7"/>
    </row>
    <row r="285" spans="1:2" x14ac:dyDescent="0.25">
      <c r="A285" s="4"/>
      <c r="B285" s="7"/>
    </row>
    <row r="286" spans="1:2" x14ac:dyDescent="0.25">
      <c r="A286" s="4"/>
      <c r="B286" s="7"/>
    </row>
    <row r="287" spans="1:2" x14ac:dyDescent="0.25">
      <c r="A287" s="4"/>
      <c r="B287" s="7"/>
    </row>
    <row r="288" spans="1:2" x14ac:dyDescent="0.25">
      <c r="A288" s="4"/>
      <c r="B288" s="7"/>
    </row>
    <row r="289" spans="1:2" x14ac:dyDescent="0.25">
      <c r="A289" s="4"/>
      <c r="B289" s="7"/>
    </row>
    <row r="290" spans="1:2" x14ac:dyDescent="0.25">
      <c r="A290" s="4"/>
      <c r="B290" s="7"/>
    </row>
    <row r="291" spans="1:2" x14ac:dyDescent="0.25">
      <c r="A291" s="4"/>
      <c r="B291" s="7"/>
    </row>
    <row r="292" spans="1:2" x14ac:dyDescent="0.25">
      <c r="A292" s="4"/>
      <c r="B292" s="7"/>
    </row>
    <row r="293" spans="1:2" x14ac:dyDescent="0.25">
      <c r="A293" s="4"/>
      <c r="B293" s="7"/>
    </row>
    <row r="294" spans="1:2" x14ac:dyDescent="0.25">
      <c r="A294" s="4"/>
      <c r="B294" s="7"/>
    </row>
    <row r="295" spans="1:2" x14ac:dyDescent="0.25">
      <c r="A295" s="4"/>
      <c r="B295" s="7"/>
    </row>
    <row r="296" spans="1:2" x14ac:dyDescent="0.25">
      <c r="A296" s="4"/>
      <c r="B296" s="7"/>
    </row>
    <row r="297" spans="1:2" x14ac:dyDescent="0.25">
      <c r="A297" s="4"/>
      <c r="B297" s="7"/>
    </row>
    <row r="298" spans="1:2" x14ac:dyDescent="0.25">
      <c r="A298" s="4"/>
      <c r="B298" s="7"/>
    </row>
    <row r="299" spans="1:2" x14ac:dyDescent="0.25">
      <c r="A299" s="4"/>
      <c r="B299" s="7"/>
    </row>
    <row r="300" spans="1:2" x14ac:dyDescent="0.25">
      <c r="A300" s="4"/>
      <c r="B300" s="7"/>
    </row>
    <row r="301" spans="1:2" x14ac:dyDescent="0.25">
      <c r="A301" s="4"/>
      <c r="B301" s="7"/>
    </row>
    <row r="302" spans="1:2" x14ac:dyDescent="0.25">
      <c r="A302" s="4"/>
      <c r="B302" s="7"/>
    </row>
    <row r="303" spans="1:2" x14ac:dyDescent="0.25">
      <c r="A303" s="4"/>
      <c r="B303" s="7"/>
    </row>
    <row r="304" spans="1:2" x14ac:dyDescent="0.25">
      <c r="A304" s="4"/>
      <c r="B304" s="7"/>
    </row>
    <row r="305" spans="1:2" x14ac:dyDescent="0.25">
      <c r="A305" s="4"/>
      <c r="B305" s="7"/>
    </row>
    <row r="306" spans="1:2" x14ac:dyDescent="0.25">
      <c r="A306" s="4"/>
      <c r="B306" s="7"/>
    </row>
    <row r="307" spans="1:2" x14ac:dyDescent="0.25">
      <c r="A307" s="4"/>
      <c r="B307" s="7"/>
    </row>
    <row r="308" spans="1:2" x14ac:dyDescent="0.25">
      <c r="A308" s="4"/>
      <c r="B308" s="7"/>
    </row>
    <row r="309" spans="1:2" x14ac:dyDescent="0.25">
      <c r="A309" s="4"/>
      <c r="B309" s="7"/>
    </row>
    <row r="310" spans="1:2" x14ac:dyDescent="0.25">
      <c r="A310" s="4"/>
      <c r="B310" s="7"/>
    </row>
    <row r="311" spans="1:2" x14ac:dyDescent="0.25">
      <c r="A311" s="4"/>
      <c r="B311" s="7"/>
    </row>
    <row r="312" spans="1:2" x14ac:dyDescent="0.25">
      <c r="A312" s="4"/>
      <c r="B312" s="7"/>
    </row>
    <row r="313" spans="1:2" x14ac:dyDescent="0.25">
      <c r="A313" s="4"/>
      <c r="B313" s="7"/>
    </row>
    <row r="314" spans="1:2" x14ac:dyDescent="0.25">
      <c r="A314" s="4"/>
      <c r="B314" s="7"/>
    </row>
    <row r="315" spans="1:2" x14ac:dyDescent="0.25">
      <c r="A315" s="4"/>
      <c r="B315" s="7"/>
    </row>
    <row r="316" spans="1:2" x14ac:dyDescent="0.25">
      <c r="A316" s="4"/>
      <c r="B316" s="7"/>
    </row>
    <row r="317" spans="1:2" x14ac:dyDescent="0.25">
      <c r="A317" s="4"/>
      <c r="B317" s="7"/>
    </row>
    <row r="318" spans="1:2" x14ac:dyDescent="0.25">
      <c r="A318" s="4"/>
      <c r="B318" s="7"/>
    </row>
    <row r="319" spans="1:2" x14ac:dyDescent="0.25">
      <c r="A319" s="4"/>
      <c r="B319" s="7"/>
    </row>
    <row r="320" spans="1:2" x14ac:dyDescent="0.25">
      <c r="A320" s="4"/>
      <c r="B320" s="7"/>
    </row>
    <row r="321" spans="1:2" x14ac:dyDescent="0.25">
      <c r="A321" s="4"/>
      <c r="B321" s="7"/>
    </row>
    <row r="322" spans="1:2" x14ac:dyDescent="0.25">
      <c r="A322" s="4"/>
      <c r="B322" s="7"/>
    </row>
    <row r="323" spans="1:2" x14ac:dyDescent="0.25">
      <c r="A323" s="4"/>
      <c r="B323" s="7"/>
    </row>
    <row r="324" spans="1:2" x14ac:dyDescent="0.25">
      <c r="A324" s="4"/>
      <c r="B324" s="7"/>
    </row>
    <row r="325" spans="1:2" x14ac:dyDescent="0.25">
      <c r="A325" s="4"/>
      <c r="B325" s="7"/>
    </row>
    <row r="326" spans="1:2" x14ac:dyDescent="0.25">
      <c r="A326" s="4"/>
      <c r="B326" s="7"/>
    </row>
    <row r="327" spans="1:2" x14ac:dyDescent="0.25">
      <c r="A327" s="4"/>
      <c r="B327" s="7"/>
    </row>
    <row r="328" spans="1:2" x14ac:dyDescent="0.25">
      <c r="A328" s="4"/>
      <c r="B328" s="7"/>
    </row>
    <row r="329" spans="1:2" x14ac:dyDescent="0.25">
      <c r="A329" s="4"/>
      <c r="B329" s="7"/>
    </row>
    <row r="330" spans="1:2" x14ac:dyDescent="0.25">
      <c r="A330" s="4"/>
      <c r="B330" s="7"/>
    </row>
    <row r="331" spans="1:2" x14ac:dyDescent="0.25">
      <c r="A331" s="4"/>
      <c r="B331" s="7"/>
    </row>
    <row r="332" spans="1:2" x14ac:dyDescent="0.25">
      <c r="A332" s="4"/>
      <c r="B332" s="7"/>
    </row>
    <row r="333" spans="1:2" x14ac:dyDescent="0.25">
      <c r="A333" s="4"/>
      <c r="B333" s="7"/>
    </row>
    <row r="334" spans="1:2" x14ac:dyDescent="0.25">
      <c r="A334" s="4"/>
      <c r="B334" s="7"/>
    </row>
    <row r="335" spans="1:2" x14ac:dyDescent="0.25">
      <c r="A335" s="4"/>
      <c r="B335" s="7"/>
    </row>
    <row r="336" spans="1:2" x14ac:dyDescent="0.25">
      <c r="A336" s="4"/>
      <c r="B336" s="7"/>
    </row>
    <row r="337" spans="1:2" x14ac:dyDescent="0.25">
      <c r="A337" s="4"/>
      <c r="B337" s="7"/>
    </row>
    <row r="338" spans="1:2" x14ac:dyDescent="0.25">
      <c r="A338" s="4"/>
      <c r="B338" s="7"/>
    </row>
    <row r="339" spans="1:2" x14ac:dyDescent="0.25">
      <c r="A339" s="4"/>
      <c r="B339" s="7"/>
    </row>
    <row r="340" spans="1:2" x14ac:dyDescent="0.25">
      <c r="A340" s="4"/>
      <c r="B340" s="7"/>
    </row>
    <row r="341" spans="1:2" x14ac:dyDescent="0.25">
      <c r="A341" s="4"/>
      <c r="B341" s="7"/>
    </row>
    <row r="342" spans="1:2" x14ac:dyDescent="0.25">
      <c r="A342" s="4"/>
      <c r="B342" s="7"/>
    </row>
    <row r="343" spans="1:2" x14ac:dyDescent="0.25">
      <c r="A343" s="4"/>
      <c r="B343" s="7"/>
    </row>
    <row r="344" spans="1:2" x14ac:dyDescent="0.25">
      <c r="A344" s="4"/>
      <c r="B344" s="7"/>
    </row>
    <row r="345" spans="1:2" x14ac:dyDescent="0.25">
      <c r="A345" s="4"/>
      <c r="B345" s="7"/>
    </row>
    <row r="346" spans="1:2" x14ac:dyDescent="0.25">
      <c r="A346" s="4"/>
      <c r="B346" s="7"/>
    </row>
    <row r="347" spans="1:2" x14ac:dyDescent="0.25">
      <c r="A347" s="4"/>
      <c r="B347" s="7"/>
    </row>
    <row r="348" spans="1:2" x14ac:dyDescent="0.25">
      <c r="A348" s="4"/>
      <c r="B348" s="7"/>
    </row>
    <row r="349" spans="1:2" x14ac:dyDescent="0.25">
      <c r="A349" s="4"/>
      <c r="B349" s="7"/>
    </row>
    <row r="350" spans="1:2" x14ac:dyDescent="0.25">
      <c r="A350" s="4"/>
      <c r="B350" s="7"/>
    </row>
    <row r="351" spans="1:2" x14ac:dyDescent="0.25">
      <c r="A351" s="4"/>
      <c r="B351" s="7"/>
    </row>
    <row r="352" spans="1:2" x14ac:dyDescent="0.25">
      <c r="A352" s="4"/>
      <c r="B352" s="7"/>
    </row>
    <row r="353" spans="1:2" x14ac:dyDescent="0.25">
      <c r="A353" s="4"/>
      <c r="B353" s="7"/>
    </row>
    <row r="354" spans="1:2" x14ac:dyDescent="0.25">
      <c r="A354" s="4"/>
      <c r="B354" s="7"/>
    </row>
    <row r="355" spans="1:2" x14ac:dyDescent="0.25">
      <c r="A355" s="4"/>
      <c r="B355" s="7"/>
    </row>
    <row r="356" spans="1:2" x14ac:dyDescent="0.25">
      <c r="A356" s="4"/>
      <c r="B356" s="7"/>
    </row>
    <row r="357" spans="1:2" x14ac:dyDescent="0.25">
      <c r="A357" s="4"/>
      <c r="B357" s="7"/>
    </row>
    <row r="358" spans="1:2" x14ac:dyDescent="0.25">
      <c r="A358" s="4"/>
      <c r="B358" s="7"/>
    </row>
    <row r="359" spans="1:2" x14ac:dyDescent="0.25">
      <c r="A359" s="4"/>
      <c r="B359" s="7"/>
    </row>
    <row r="360" spans="1:2" x14ac:dyDescent="0.25">
      <c r="A360" s="4"/>
      <c r="B360" s="7"/>
    </row>
    <row r="361" spans="1:2" x14ac:dyDescent="0.25">
      <c r="A361" s="4"/>
      <c r="B361" s="7"/>
    </row>
    <row r="362" spans="1:2" x14ac:dyDescent="0.25">
      <c r="A362" s="4"/>
      <c r="B362" s="7"/>
    </row>
    <row r="363" spans="1:2" x14ac:dyDescent="0.25">
      <c r="A363" s="4"/>
      <c r="B363" s="7"/>
    </row>
    <row r="364" spans="1:2" x14ac:dyDescent="0.25">
      <c r="A364" s="4"/>
      <c r="B364" s="7"/>
    </row>
    <row r="365" spans="1:2" x14ac:dyDescent="0.25">
      <c r="A365" s="4"/>
      <c r="B365" s="7"/>
    </row>
    <row r="366" spans="1:2" x14ac:dyDescent="0.25">
      <c r="A366" s="4"/>
      <c r="B366" s="7"/>
    </row>
    <row r="367" spans="1:2" x14ac:dyDescent="0.25">
      <c r="A367" s="4"/>
      <c r="B367" s="7"/>
    </row>
    <row r="368" spans="1:2" x14ac:dyDescent="0.25">
      <c r="A368" s="4"/>
      <c r="B368" s="7"/>
    </row>
    <row r="369" spans="1:2" x14ac:dyDescent="0.25">
      <c r="A369" s="4"/>
      <c r="B369" s="7"/>
    </row>
    <row r="370" spans="1:2" x14ac:dyDescent="0.25">
      <c r="A370" s="4"/>
      <c r="B370" s="7"/>
    </row>
    <row r="371" spans="1:2" x14ac:dyDescent="0.25">
      <c r="A371" s="4"/>
      <c r="B371" s="7"/>
    </row>
    <row r="372" spans="1:2" x14ac:dyDescent="0.25">
      <c r="A372" s="4"/>
      <c r="B372" s="7"/>
    </row>
    <row r="373" spans="1:2" x14ac:dyDescent="0.25">
      <c r="A373" s="4"/>
      <c r="B373" s="7"/>
    </row>
    <row r="374" spans="1:2" x14ac:dyDescent="0.25">
      <c r="A374" s="4"/>
      <c r="B374" s="7"/>
    </row>
    <row r="375" spans="1:2" x14ac:dyDescent="0.25">
      <c r="A375" s="4"/>
      <c r="B375" s="7"/>
    </row>
    <row r="376" spans="1:2" x14ac:dyDescent="0.25">
      <c r="A376" s="4"/>
      <c r="B376" s="7"/>
    </row>
    <row r="377" spans="1:2" x14ac:dyDescent="0.25">
      <c r="A377" s="4"/>
      <c r="B377" s="7"/>
    </row>
    <row r="378" spans="1:2" x14ac:dyDescent="0.25">
      <c r="A378" s="4"/>
      <c r="B378" s="7"/>
    </row>
    <row r="379" spans="1:2" x14ac:dyDescent="0.25">
      <c r="A379" s="4"/>
      <c r="B379" s="7"/>
    </row>
    <row r="380" spans="1:2" x14ac:dyDescent="0.25">
      <c r="A380" s="4"/>
      <c r="B380" s="7"/>
    </row>
    <row r="381" spans="1:2" x14ac:dyDescent="0.25">
      <c r="A381" s="4"/>
      <c r="B381" s="7"/>
    </row>
    <row r="382" spans="1:2" x14ac:dyDescent="0.25">
      <c r="A382" s="4"/>
      <c r="B382" s="7"/>
    </row>
    <row r="383" spans="1:2" x14ac:dyDescent="0.25">
      <c r="A383" s="4"/>
      <c r="B383" s="7"/>
    </row>
    <row r="384" spans="1:2" x14ac:dyDescent="0.25">
      <c r="A384" s="4"/>
      <c r="B384" s="7"/>
    </row>
    <row r="385" spans="1:2" x14ac:dyDescent="0.25">
      <c r="A385" s="4"/>
      <c r="B385" s="7"/>
    </row>
    <row r="386" spans="1:2" x14ac:dyDescent="0.25">
      <c r="A386" s="4"/>
      <c r="B386" s="7"/>
    </row>
    <row r="387" spans="1:2" x14ac:dyDescent="0.25">
      <c r="A387" s="4"/>
      <c r="B387" s="7"/>
    </row>
    <row r="388" spans="1:2" x14ac:dyDescent="0.25">
      <c r="A388" s="4"/>
      <c r="B388" s="7"/>
    </row>
    <row r="389" spans="1:2" x14ac:dyDescent="0.25">
      <c r="A389" s="4"/>
      <c r="B389" s="7"/>
    </row>
    <row r="390" spans="1:2" x14ac:dyDescent="0.25">
      <c r="A390" s="4"/>
      <c r="B390" s="7"/>
    </row>
    <row r="391" spans="1:2" x14ac:dyDescent="0.25">
      <c r="A391" s="4"/>
      <c r="B391" s="7"/>
    </row>
    <row r="392" spans="1:2" x14ac:dyDescent="0.25">
      <c r="A392" s="4"/>
      <c r="B392" s="7"/>
    </row>
    <row r="393" spans="1:2" x14ac:dyDescent="0.25">
      <c r="A393" s="4"/>
      <c r="B393" s="7"/>
    </row>
    <row r="394" spans="1:2" x14ac:dyDescent="0.25">
      <c r="A394" s="4"/>
      <c r="B394" s="7"/>
    </row>
    <row r="395" spans="1:2" x14ac:dyDescent="0.25">
      <c r="A395" s="4"/>
      <c r="B395" s="7"/>
    </row>
    <row r="396" spans="1:2" x14ac:dyDescent="0.25">
      <c r="A396" s="4"/>
      <c r="B396" s="7"/>
    </row>
    <row r="397" spans="1:2" x14ac:dyDescent="0.25">
      <c r="A397" s="4"/>
      <c r="B397" s="7"/>
    </row>
    <row r="398" spans="1:2" x14ac:dyDescent="0.25">
      <c r="A398" s="4"/>
      <c r="B398" s="7"/>
    </row>
    <row r="399" spans="1:2" x14ac:dyDescent="0.25">
      <c r="A399" s="4"/>
      <c r="B399" s="7"/>
    </row>
    <row r="400" spans="1:2" x14ac:dyDescent="0.25">
      <c r="A400" s="4"/>
      <c r="B400" s="7"/>
    </row>
    <row r="401" spans="1:2" x14ac:dyDescent="0.25">
      <c r="A401" s="4"/>
      <c r="B401" s="7"/>
    </row>
    <row r="402" spans="1:2" x14ac:dyDescent="0.25">
      <c r="A402" s="4"/>
      <c r="B402" s="7"/>
    </row>
    <row r="403" spans="1:2" x14ac:dyDescent="0.25">
      <c r="A403" s="4"/>
      <c r="B403" s="7"/>
    </row>
    <row r="404" spans="1:2" x14ac:dyDescent="0.25">
      <c r="A404" s="4"/>
      <c r="B404" s="7"/>
    </row>
    <row r="405" spans="1:2" x14ac:dyDescent="0.25">
      <c r="A405" s="4"/>
      <c r="B405" s="7"/>
    </row>
    <row r="406" spans="1:2" x14ac:dyDescent="0.25">
      <c r="A406" s="4"/>
      <c r="B406" s="7"/>
    </row>
    <row r="407" spans="1:2" x14ac:dyDescent="0.25">
      <c r="A407" s="4"/>
      <c r="B407" s="7"/>
    </row>
    <row r="408" spans="1:2" x14ac:dyDescent="0.25">
      <c r="A408" s="4"/>
      <c r="B408" s="7"/>
    </row>
    <row r="409" spans="1:2" x14ac:dyDescent="0.25">
      <c r="A409" s="4"/>
      <c r="B409" s="7"/>
    </row>
    <row r="410" spans="1:2" x14ac:dyDescent="0.25">
      <c r="A410" s="4"/>
      <c r="B410" s="7"/>
    </row>
    <row r="411" spans="1:2" x14ac:dyDescent="0.25">
      <c r="A411" s="4"/>
      <c r="B411" s="7"/>
    </row>
    <row r="412" spans="1:2" x14ac:dyDescent="0.25">
      <c r="A412" s="4"/>
      <c r="B412" s="7"/>
    </row>
    <row r="413" spans="1:2" x14ac:dyDescent="0.25">
      <c r="A413" s="4"/>
      <c r="B413" s="7"/>
    </row>
    <row r="414" spans="1:2" x14ac:dyDescent="0.25">
      <c r="A414" s="4"/>
      <c r="B414" s="7"/>
    </row>
    <row r="415" spans="1:2" x14ac:dyDescent="0.25">
      <c r="A415" s="4"/>
      <c r="B415" s="7"/>
    </row>
    <row r="416" spans="1:2" x14ac:dyDescent="0.25">
      <c r="A416" s="4"/>
      <c r="B416" s="7"/>
    </row>
    <row r="417" spans="1:2" x14ac:dyDescent="0.25">
      <c r="A417" s="4"/>
      <c r="B417" s="7"/>
    </row>
    <row r="418" spans="1:2" x14ac:dyDescent="0.25">
      <c r="A418" s="4"/>
      <c r="B418" s="7"/>
    </row>
    <row r="419" spans="1:2" x14ac:dyDescent="0.25">
      <c r="A419" s="4"/>
      <c r="B419" s="7"/>
    </row>
    <row r="420" spans="1:2" x14ac:dyDescent="0.25">
      <c r="A420" s="4"/>
      <c r="B420" s="7"/>
    </row>
    <row r="421" spans="1:2" x14ac:dyDescent="0.25">
      <c r="A421" s="4"/>
      <c r="B421" s="7"/>
    </row>
    <row r="422" spans="1:2" x14ac:dyDescent="0.25">
      <c r="A422" s="4"/>
      <c r="B422" s="7"/>
    </row>
    <row r="423" spans="1:2" x14ac:dyDescent="0.25">
      <c r="A423" s="4"/>
      <c r="B423" s="7"/>
    </row>
    <row r="424" spans="1:2" x14ac:dyDescent="0.25">
      <c r="A424" s="4"/>
      <c r="B424" s="7"/>
    </row>
    <row r="425" spans="1:2" x14ac:dyDescent="0.25">
      <c r="A425" s="4"/>
      <c r="B425" s="7"/>
    </row>
    <row r="426" spans="1:2" x14ac:dyDescent="0.25">
      <c r="A426" s="4"/>
      <c r="B426" s="7"/>
    </row>
    <row r="427" spans="1:2" x14ac:dyDescent="0.25">
      <c r="A427" s="4"/>
      <c r="B427" s="7"/>
    </row>
    <row r="428" spans="1:2" x14ac:dyDescent="0.25">
      <c r="A428" s="4"/>
      <c r="B428" s="7"/>
    </row>
    <row r="429" spans="1:2" x14ac:dyDescent="0.25">
      <c r="A429" s="4"/>
      <c r="B429" s="7"/>
    </row>
    <row r="430" spans="1:2" x14ac:dyDescent="0.25">
      <c r="A430" s="4"/>
      <c r="B430" s="7"/>
    </row>
    <row r="431" spans="1:2" x14ac:dyDescent="0.25">
      <c r="A431" s="4"/>
      <c r="B431" s="7"/>
    </row>
    <row r="432" spans="1:2" x14ac:dyDescent="0.25">
      <c r="A432" s="4"/>
      <c r="B432" s="7"/>
    </row>
    <row r="433" spans="1:2" x14ac:dyDescent="0.25">
      <c r="A433" s="4"/>
      <c r="B433" s="7"/>
    </row>
    <row r="434" spans="1:2" x14ac:dyDescent="0.25">
      <c r="A434" s="4"/>
      <c r="B434" s="7"/>
    </row>
    <row r="435" spans="1:2" x14ac:dyDescent="0.25">
      <c r="A435" s="4"/>
      <c r="B435" s="7"/>
    </row>
    <row r="436" spans="1:2" x14ac:dyDescent="0.25">
      <c r="A436" s="4"/>
      <c r="B436" s="7"/>
    </row>
    <row r="437" spans="1:2" x14ac:dyDescent="0.25">
      <c r="A437" s="4"/>
      <c r="B437" s="7"/>
    </row>
    <row r="438" spans="1:2" x14ac:dyDescent="0.25">
      <c r="A438" s="4"/>
      <c r="B438" s="7"/>
    </row>
    <row r="439" spans="1:2" x14ac:dyDescent="0.25">
      <c r="A439" s="4"/>
      <c r="B439" s="7"/>
    </row>
    <row r="440" spans="1:2" x14ac:dyDescent="0.25">
      <c r="A440" s="4"/>
      <c r="B440" s="7"/>
    </row>
    <row r="441" spans="1:2" x14ac:dyDescent="0.25">
      <c r="A441" s="4"/>
      <c r="B441" s="7"/>
    </row>
    <row r="442" spans="1:2" x14ac:dyDescent="0.25">
      <c r="A442" s="4"/>
      <c r="B442" s="7"/>
    </row>
    <row r="443" spans="1:2" x14ac:dyDescent="0.25">
      <c r="A443" s="4"/>
      <c r="B443" s="7"/>
    </row>
    <row r="444" spans="1:2" x14ac:dyDescent="0.25">
      <c r="A444" s="4"/>
      <c r="B444" s="7"/>
    </row>
    <row r="445" spans="1:2" x14ac:dyDescent="0.25">
      <c r="A445" s="4"/>
      <c r="B445" s="7"/>
    </row>
    <row r="446" spans="1:2" x14ac:dyDescent="0.25">
      <c r="A446" s="4"/>
      <c r="B446" s="7"/>
    </row>
    <row r="447" spans="1:2" x14ac:dyDescent="0.25">
      <c r="A447" s="4"/>
      <c r="B447" s="7"/>
    </row>
    <row r="448" spans="1:2" x14ac:dyDescent="0.25">
      <c r="A448" s="4"/>
      <c r="B448" s="7"/>
    </row>
    <row r="449" spans="1:2" x14ac:dyDescent="0.25">
      <c r="A449" s="4"/>
      <c r="B449" s="7"/>
    </row>
    <row r="450" spans="1:2" x14ac:dyDescent="0.25">
      <c r="A450" s="4"/>
      <c r="B450" s="7"/>
    </row>
    <row r="451" spans="1:2" x14ac:dyDescent="0.25">
      <c r="A451" s="4"/>
      <c r="B451" s="7"/>
    </row>
    <row r="452" spans="1:2" x14ac:dyDescent="0.25">
      <c r="A452" s="4"/>
      <c r="B452" s="7"/>
    </row>
    <row r="453" spans="1:2" x14ac:dyDescent="0.25">
      <c r="A453" s="4"/>
      <c r="B453" s="7"/>
    </row>
    <row r="454" spans="1:2" x14ac:dyDescent="0.25">
      <c r="A454" s="4"/>
      <c r="B454" s="7"/>
    </row>
    <row r="455" spans="1:2" x14ac:dyDescent="0.25">
      <c r="A455" s="4"/>
      <c r="B455" s="7"/>
    </row>
    <row r="456" spans="1:2" x14ac:dyDescent="0.25">
      <c r="A456" s="4"/>
      <c r="B456" s="7"/>
    </row>
    <row r="457" spans="1:2" x14ac:dyDescent="0.25">
      <c r="A457" s="4"/>
      <c r="B457" s="7"/>
    </row>
    <row r="458" spans="1:2" x14ac:dyDescent="0.25">
      <c r="A458" s="4"/>
      <c r="B458" s="7"/>
    </row>
    <row r="459" spans="1:2" x14ac:dyDescent="0.25">
      <c r="A459" s="4"/>
      <c r="B459" s="7"/>
    </row>
    <row r="460" spans="1:2" x14ac:dyDescent="0.25">
      <c r="A460" s="4"/>
      <c r="B460" s="7"/>
    </row>
    <row r="461" spans="1:2" x14ac:dyDescent="0.25">
      <c r="A461" s="4"/>
      <c r="B461" s="7"/>
    </row>
    <row r="462" spans="1:2" x14ac:dyDescent="0.25">
      <c r="A462" s="4"/>
      <c r="B462" s="7"/>
    </row>
    <row r="463" spans="1:2" x14ac:dyDescent="0.25">
      <c r="A463" s="4"/>
      <c r="B463" s="7"/>
    </row>
    <row r="464" spans="1:2" x14ac:dyDescent="0.25">
      <c r="A464" s="4"/>
      <c r="B464" s="7"/>
    </row>
    <row r="465" spans="1:2" x14ac:dyDescent="0.25">
      <c r="A465" s="4"/>
      <c r="B465" s="7"/>
    </row>
    <row r="466" spans="1:2" x14ac:dyDescent="0.25">
      <c r="A466" s="4"/>
      <c r="B466" s="7"/>
    </row>
    <row r="467" spans="1:2" x14ac:dyDescent="0.25">
      <c r="A467" s="4"/>
      <c r="B467" s="7"/>
    </row>
    <row r="468" spans="1:2" x14ac:dyDescent="0.25">
      <c r="A468" s="4"/>
      <c r="B468" s="7"/>
    </row>
    <row r="469" spans="1:2" x14ac:dyDescent="0.25">
      <c r="A469" s="4"/>
      <c r="B469" s="7"/>
    </row>
    <row r="470" spans="1:2" x14ac:dyDescent="0.25">
      <c r="A470" s="4"/>
      <c r="B470" s="7"/>
    </row>
    <row r="471" spans="1:2" x14ac:dyDescent="0.25">
      <c r="A471" s="4"/>
      <c r="B471" s="7"/>
    </row>
    <row r="472" spans="1:2" x14ac:dyDescent="0.25">
      <c r="A472" s="4"/>
      <c r="B472" s="7"/>
    </row>
    <row r="473" spans="1:2" x14ac:dyDescent="0.25">
      <c r="A473" s="4"/>
      <c r="B473" s="7"/>
    </row>
    <row r="474" spans="1:2" x14ac:dyDescent="0.25">
      <c r="A474" s="4"/>
      <c r="B474" s="7"/>
    </row>
    <row r="475" spans="1:2" x14ac:dyDescent="0.25">
      <c r="A475" s="4"/>
      <c r="B475" s="7"/>
    </row>
    <row r="476" spans="1:2" x14ac:dyDescent="0.25">
      <c r="A476" s="4"/>
      <c r="B476" s="7"/>
    </row>
    <row r="477" spans="1:2" x14ac:dyDescent="0.25">
      <c r="A477" s="4"/>
      <c r="B477" s="7"/>
    </row>
    <row r="478" spans="1:2" x14ac:dyDescent="0.25">
      <c r="A478" s="4"/>
      <c r="B478" s="7"/>
    </row>
    <row r="479" spans="1:2" x14ac:dyDescent="0.25">
      <c r="A479" s="4"/>
      <c r="B479" s="7"/>
    </row>
    <row r="480" spans="1:2" x14ac:dyDescent="0.25">
      <c r="A480" s="4"/>
      <c r="B480" s="7"/>
    </row>
    <row r="481" spans="1:2" x14ac:dyDescent="0.25">
      <c r="A481" s="4"/>
      <c r="B481" s="7"/>
    </row>
    <row r="482" spans="1:2" x14ac:dyDescent="0.25">
      <c r="A482" s="4"/>
      <c r="B482" s="7"/>
    </row>
    <row r="483" spans="1:2" x14ac:dyDescent="0.25">
      <c r="A483" s="4"/>
      <c r="B483" s="7"/>
    </row>
    <row r="484" spans="1:2" x14ac:dyDescent="0.25">
      <c r="A484" s="4"/>
      <c r="B484" s="7"/>
    </row>
    <row r="485" spans="1:2" x14ac:dyDescent="0.25">
      <c r="A485" s="4"/>
      <c r="B485" s="7"/>
    </row>
    <row r="486" spans="1:2" x14ac:dyDescent="0.25">
      <c r="A486" s="4"/>
      <c r="B486" s="7"/>
    </row>
    <row r="487" spans="1:2" x14ac:dyDescent="0.25">
      <c r="A487" s="4"/>
      <c r="B487" s="7"/>
    </row>
    <row r="488" spans="1:2" x14ac:dyDescent="0.25">
      <c r="A488" s="4"/>
      <c r="B488" s="7"/>
    </row>
    <row r="489" spans="1:2" x14ac:dyDescent="0.25">
      <c r="A489" s="4"/>
      <c r="B489" s="7"/>
    </row>
    <row r="490" spans="1:2" x14ac:dyDescent="0.25">
      <c r="A490" s="4"/>
      <c r="B490" s="7"/>
    </row>
    <row r="491" spans="1:2" x14ac:dyDescent="0.25">
      <c r="A491" s="4"/>
      <c r="B491" s="7"/>
    </row>
    <row r="492" spans="1:2" x14ac:dyDescent="0.25">
      <c r="A492" s="4"/>
      <c r="B492" s="7"/>
    </row>
    <row r="493" spans="1:2" x14ac:dyDescent="0.25">
      <c r="A493" s="4"/>
      <c r="B493" s="7"/>
    </row>
    <row r="494" spans="1:2" x14ac:dyDescent="0.25">
      <c r="A494" s="4"/>
      <c r="B494" s="7"/>
    </row>
    <row r="495" spans="1:2" x14ac:dyDescent="0.25">
      <c r="A495" s="4"/>
      <c r="B495" s="7"/>
    </row>
    <row r="496" spans="1:2" x14ac:dyDescent="0.25">
      <c r="A496" s="4"/>
      <c r="B496" s="7"/>
    </row>
    <row r="497" spans="1:14" x14ac:dyDescent="0.25">
      <c r="A497" s="4"/>
      <c r="B497" s="7"/>
    </row>
    <row r="498" spans="1:14" x14ac:dyDescent="0.25">
      <c r="A498" s="4"/>
      <c r="B498" s="7"/>
    </row>
    <row r="499" spans="1:14" x14ac:dyDescent="0.25">
      <c r="A499" s="4"/>
      <c r="B499" s="7"/>
    </row>
    <row r="500" spans="1:14" x14ac:dyDescent="0.25">
      <c r="A500" s="4"/>
      <c r="B500" s="7"/>
    </row>
    <row r="501" spans="1:14" x14ac:dyDescent="0.25">
      <c r="A501" s="4"/>
      <c r="B501" s="7"/>
    </row>
    <row r="502" spans="1:14" x14ac:dyDescent="0.25">
      <c r="A502" s="4"/>
      <c r="B502" s="7"/>
    </row>
    <row r="503" spans="1:14" x14ac:dyDescent="0.25">
      <c r="A503" s="4"/>
      <c r="B503" s="7"/>
    </row>
    <row r="504" spans="1:14" x14ac:dyDescent="0.25">
      <c r="A504" s="4"/>
      <c r="B504" s="7"/>
    </row>
    <row r="505" spans="1:14" x14ac:dyDescent="0.25">
      <c r="A505" s="4"/>
      <c r="B505" s="7"/>
    </row>
    <row r="506" spans="1:14" x14ac:dyDescent="0.25">
      <c r="A506" s="4"/>
      <c r="B506" s="7"/>
    </row>
    <row r="507" spans="1:14" x14ac:dyDescent="0.25">
      <c r="A507" s="4"/>
      <c r="B507" s="7"/>
    </row>
    <row r="508" spans="1:14" x14ac:dyDescent="0.25">
      <c r="A508" s="4"/>
      <c r="B508" s="7"/>
    </row>
    <row r="509" spans="1:14" x14ac:dyDescent="0.25">
      <c r="A509" s="4"/>
      <c r="B509" s="7"/>
      <c r="N509" s="3" t="s">
        <v>50</v>
      </c>
    </row>
    <row r="510" spans="1:14" x14ac:dyDescent="0.25">
      <c r="A510" s="4"/>
      <c r="B510" s="7"/>
      <c r="C510" s="14"/>
      <c r="D510" s="14"/>
    </row>
    <row r="511" spans="1:14" x14ac:dyDescent="0.25">
      <c r="A511" s="4"/>
      <c r="B511" s="7"/>
    </row>
    <row r="512" spans="1:14" x14ac:dyDescent="0.25">
      <c r="A512" s="4"/>
      <c r="B512" s="7"/>
    </row>
    <row r="513" spans="1:14" x14ac:dyDescent="0.25">
      <c r="A513" s="4"/>
      <c r="B513" s="7"/>
    </row>
    <row r="514" spans="1:14" x14ac:dyDescent="0.25">
      <c r="A514" s="4"/>
      <c r="B514" s="7"/>
    </row>
    <row r="515" spans="1:14" x14ac:dyDescent="0.25">
      <c r="A515" s="4"/>
      <c r="B515" s="7"/>
    </row>
    <row r="516" spans="1:14" x14ac:dyDescent="0.25">
      <c r="A516" s="4"/>
      <c r="B516" s="7"/>
    </row>
    <row r="517" spans="1:14" x14ac:dyDescent="0.25">
      <c r="A517" s="4"/>
      <c r="B517" s="7"/>
    </row>
    <row r="518" spans="1:14" x14ac:dyDescent="0.25">
      <c r="A518" s="4"/>
      <c r="B518" s="7"/>
    </row>
    <row r="519" spans="1:14" x14ac:dyDescent="0.25">
      <c r="A519" s="4"/>
      <c r="B519" s="7"/>
    </row>
    <row r="520" spans="1:14" x14ac:dyDescent="0.25">
      <c r="A520" s="4"/>
      <c r="B520" s="7"/>
    </row>
    <row r="521" spans="1:14" x14ac:dyDescent="0.25">
      <c r="A521" s="4"/>
      <c r="B521" s="7"/>
      <c r="N521" s="3" t="s">
        <v>84</v>
      </c>
    </row>
  </sheetData>
  <pageMargins left="0.7" right="0.7" top="0.75" bottom="0.75" header="0.3" footer="0.3"/>
  <pageSetup orientation="portrait" r:id="rId1"/>
  <ignoredErrors>
    <ignoredError sqref="S96" 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N4" sqref="N4"/>
    </sheetView>
  </sheetViews>
  <sheetFormatPr defaultRowHeight="15" x14ac:dyDescent="0.25"/>
  <cols>
    <col min="1" max="1" width="9.140625" style="3"/>
    <col min="2" max="3" width="9.140625" style="15"/>
    <col min="4" max="5" width="9.140625" style="16"/>
    <col min="6" max="6" width="9.140625" style="3"/>
    <col min="7" max="7" width="9.140625" style="17"/>
    <col min="8" max="8" width="9.140625" style="3"/>
    <col min="9" max="9" width="9.140625" style="10"/>
    <col min="10" max="11" width="9.140625" style="7"/>
    <col min="12" max="12" width="26.85546875" style="3" bestFit="1" customWidth="1"/>
    <col min="13" max="14" width="9.140625" style="10"/>
    <col min="15" max="15" width="9.140625" style="22"/>
    <col min="16" max="16384" width="9.140625" style="3"/>
  </cols>
  <sheetData>
    <row r="1" spans="1:15" x14ac:dyDescent="0.25">
      <c r="B1" s="15" t="s">
        <v>31</v>
      </c>
      <c r="D1" s="16" t="s">
        <v>53</v>
      </c>
      <c r="G1" s="17" t="s">
        <v>1</v>
      </c>
      <c r="J1" s="7" t="s">
        <v>0</v>
      </c>
    </row>
    <row r="2" spans="1:15" x14ac:dyDescent="0.25">
      <c r="A2" s="3" t="s">
        <v>51</v>
      </c>
      <c r="B2" s="15" t="s">
        <v>5</v>
      </c>
      <c r="C2" s="15" t="s">
        <v>6</v>
      </c>
      <c r="D2" s="16" t="s">
        <v>54</v>
      </c>
      <c r="E2" s="16" t="s">
        <v>55</v>
      </c>
      <c r="F2" s="6" t="s">
        <v>41</v>
      </c>
      <c r="G2" s="17" t="s">
        <v>7</v>
      </c>
      <c r="H2" s="3" t="s">
        <v>8</v>
      </c>
      <c r="I2" s="10" t="s">
        <v>36</v>
      </c>
      <c r="J2" s="7" t="s">
        <v>0</v>
      </c>
      <c r="K2" s="7" t="s">
        <v>40</v>
      </c>
      <c r="L2" s="3" t="s">
        <v>52</v>
      </c>
      <c r="M2" s="10" t="s">
        <v>86</v>
      </c>
      <c r="N2" s="10" t="s">
        <v>90</v>
      </c>
      <c r="O2" s="22" t="s">
        <v>87</v>
      </c>
    </row>
    <row r="3" spans="1:15" x14ac:dyDescent="0.25">
      <c r="A3" s="3" t="s">
        <v>56</v>
      </c>
      <c r="B3" s="15">
        <v>2.7528000000000001</v>
      </c>
      <c r="C3" s="15">
        <v>101.7089</v>
      </c>
      <c r="D3" s="16">
        <v>801222</v>
      </c>
      <c r="E3" s="16">
        <v>304611.62</v>
      </c>
      <c r="F3" s="3" t="s">
        <v>43</v>
      </c>
      <c r="G3" s="17">
        <v>26</v>
      </c>
      <c r="H3" s="3" t="s">
        <v>60</v>
      </c>
      <c r="I3" s="10">
        <v>0</v>
      </c>
      <c r="J3" s="4">
        <v>41705.695833333331</v>
      </c>
      <c r="K3" s="7">
        <v>0</v>
      </c>
      <c r="L3" s="3" t="s">
        <v>57</v>
      </c>
      <c r="M3" s="21">
        <v>0</v>
      </c>
      <c r="N3" s="10">
        <f>SUM($M$3:M3)</f>
        <v>0</v>
      </c>
      <c r="O3" s="22">
        <f t="shared" ref="O3:O8" si="0">MOD(360+DEGREES(ATAN2(COS(RADIANS(B3))*SIN(RADIANS(B4))-SIN(RADIANS(B3))*COS(RADIANS(B4))*COS(RADIANS(C4)-RADIANS(C3)), SIN(RADIANS(C4)-RADIANS(C3))*COS(RADIANS(B4)))),360)</f>
        <v>22.664220262683955</v>
      </c>
    </row>
    <row r="4" spans="1:15" x14ac:dyDescent="0.25">
      <c r="A4" s="3" t="s">
        <v>58</v>
      </c>
      <c r="B4" s="15">
        <v>4.7073</v>
      </c>
      <c r="C4" s="15">
        <v>102.5278</v>
      </c>
      <c r="D4" s="16">
        <v>724842.48</v>
      </c>
      <c r="E4" s="16">
        <v>225743.23</v>
      </c>
      <c r="F4" s="3" t="s">
        <v>42</v>
      </c>
      <c r="G4" s="17">
        <v>25</v>
      </c>
      <c r="H4" s="3" t="s">
        <v>60</v>
      </c>
      <c r="I4" s="10">
        <v>256</v>
      </c>
      <c r="J4" s="4">
        <v>41705.709722222222</v>
      </c>
      <c r="K4" s="7">
        <v>0.53</v>
      </c>
      <c r="L4" s="3" t="s">
        <v>59</v>
      </c>
      <c r="M4" s="10">
        <f>ACOS(SIN(RADIANS(B3))*SIN(RADIANS(B4))+COS(RADIANS(B3))*COS(RADIANS(B4))*COS(RADIANS(C4)-RADIANS(C3)))*6371</f>
        <v>235.55914182417183</v>
      </c>
      <c r="N4" s="10">
        <f>SUM($M$3:M4)</f>
        <v>235.55914182417183</v>
      </c>
      <c r="O4" s="22">
        <f t="shared" si="0"/>
        <v>25.205554092652676</v>
      </c>
    </row>
    <row r="5" spans="1:15" x14ac:dyDescent="0.25">
      <c r="A5" s="3" t="s">
        <v>32</v>
      </c>
      <c r="B5" s="15">
        <v>6.9366000000000003</v>
      </c>
      <c r="C5" s="15">
        <v>103.58499999999999</v>
      </c>
      <c r="D5" s="16">
        <v>724391.66</v>
      </c>
      <c r="E5" s="16">
        <v>342843.99</v>
      </c>
      <c r="F5" s="3" t="s">
        <v>42</v>
      </c>
      <c r="G5" s="17">
        <v>263</v>
      </c>
      <c r="H5" s="3" t="s">
        <v>61</v>
      </c>
      <c r="I5" s="10">
        <v>528</v>
      </c>
      <c r="J5" s="18">
        <v>41705.722916666666</v>
      </c>
      <c r="K5" s="7">
        <v>0.85</v>
      </c>
      <c r="L5" s="3" t="s">
        <v>62</v>
      </c>
      <c r="M5" s="10">
        <f t="shared" ref="M5:M9" si="1">ACOS(SIN(RADIANS(B4))*SIN(RADIANS(B5))+COS(RADIANS(B4))*COS(RADIANS(B5))*COS(RADIANS(C5)-RADIANS(C4)))*6371</f>
        <v>274.08603807609973</v>
      </c>
      <c r="N5" s="10">
        <f>SUM($M$3:M5)</f>
        <v>509.64517990027156</v>
      </c>
      <c r="O5" s="22">
        <f t="shared" si="0"/>
        <v>263.13371567364777</v>
      </c>
    </row>
    <row r="6" spans="1:15" x14ac:dyDescent="0.25">
      <c r="A6" s="3" t="s">
        <v>63</v>
      </c>
      <c r="B6" s="15">
        <v>6.1820000000000004</v>
      </c>
      <c r="C6" s="15">
        <v>97.585700000000003</v>
      </c>
      <c r="D6" s="16">
        <v>683530.94</v>
      </c>
      <c r="E6" s="16">
        <v>343661.15</v>
      </c>
      <c r="F6" s="3" t="s">
        <v>43</v>
      </c>
      <c r="G6" s="17">
        <v>26.7</v>
      </c>
      <c r="H6" s="3" t="s">
        <v>44</v>
      </c>
      <c r="I6" s="10">
        <v>1173</v>
      </c>
      <c r="L6" s="3" t="s">
        <v>68</v>
      </c>
      <c r="M6" s="10">
        <f t="shared" si="1"/>
        <v>668.00684617805177</v>
      </c>
      <c r="N6" s="10">
        <f>SUM($M$3:M6)</f>
        <v>1177.6520260783234</v>
      </c>
      <c r="O6" s="22">
        <f t="shared" si="0"/>
        <v>26.684940354015566</v>
      </c>
    </row>
    <row r="7" spans="1:15" x14ac:dyDescent="0.25">
      <c r="A7" s="3" t="s">
        <v>64</v>
      </c>
      <c r="B7" s="15">
        <v>7</v>
      </c>
      <c r="C7" s="15">
        <v>98</v>
      </c>
      <c r="D7" s="16">
        <v>773866.35</v>
      </c>
      <c r="E7" s="16">
        <v>389543.49</v>
      </c>
      <c r="F7" s="3" t="s">
        <v>43</v>
      </c>
      <c r="G7" s="17">
        <v>308</v>
      </c>
      <c r="H7" s="3" t="s">
        <v>45</v>
      </c>
      <c r="I7" s="10">
        <v>1274</v>
      </c>
      <c r="J7" s="4"/>
      <c r="L7" s="3" t="s">
        <v>177</v>
      </c>
      <c r="M7" s="10">
        <f t="shared" si="1"/>
        <v>101.82105059764626</v>
      </c>
      <c r="N7" s="10">
        <f>SUM($M$3:M7)</f>
        <v>1279.4730766759697</v>
      </c>
      <c r="O7" s="22">
        <f t="shared" si="0"/>
        <v>307.79147551121599</v>
      </c>
    </row>
    <row r="8" spans="1:15" x14ac:dyDescent="0.25">
      <c r="A8" s="3" t="s">
        <v>178</v>
      </c>
      <c r="B8" s="15">
        <v>9.7245000000000008</v>
      </c>
      <c r="C8" s="15">
        <v>94.416700000000006</v>
      </c>
      <c r="D8" s="16">
        <v>1075277.07</v>
      </c>
      <c r="E8" s="16">
        <v>655407.99</v>
      </c>
      <c r="F8" s="3" t="s">
        <v>65</v>
      </c>
      <c r="G8" s="17">
        <v>315</v>
      </c>
      <c r="H8" s="3" t="s">
        <v>66</v>
      </c>
      <c r="I8" s="10">
        <v>1771</v>
      </c>
      <c r="L8" s="3" t="s">
        <v>179</v>
      </c>
      <c r="M8" s="10">
        <f t="shared" si="1"/>
        <v>497.1390812986478</v>
      </c>
      <c r="N8" s="10">
        <f>SUM($M$3:M8)</f>
        <v>1776.6121579746175</v>
      </c>
      <c r="O8" s="22">
        <f t="shared" si="0"/>
        <v>315.04982122463275</v>
      </c>
    </row>
    <row r="9" spans="1:15" x14ac:dyDescent="0.25">
      <c r="A9" s="3" t="s">
        <v>180</v>
      </c>
      <c r="B9" s="15">
        <v>11.6</v>
      </c>
      <c r="C9" s="15">
        <v>92.5</v>
      </c>
      <c r="D9" s="16">
        <v>950099.69</v>
      </c>
      <c r="E9" s="16">
        <v>389652.66</v>
      </c>
      <c r="F9" s="3" t="s">
        <v>65</v>
      </c>
      <c r="G9" s="17">
        <v>325</v>
      </c>
      <c r="H9" s="3" t="s">
        <v>67</v>
      </c>
      <c r="I9" s="10">
        <v>2065</v>
      </c>
      <c r="L9" s="3" t="s">
        <v>69</v>
      </c>
      <c r="M9" s="10">
        <f t="shared" si="1"/>
        <v>295.55932649316162</v>
      </c>
      <c r="N9" s="10">
        <f>SUM($M$3:M9)</f>
        <v>2072.171484467779</v>
      </c>
      <c r="O9" s="22">
        <f>MOD(360+DEGREES(ATAN2(COS(RADIANS(B9))*SIN(RADIANS(B13))-SIN(RADIANS(B9))*COS(RADIANS(B13))*COS(RADIANS(C13)-RADIANS(C9)), SIN(RADIANS(C13)-RADIANS(C9))*COS(RADIANS(B13)))),360)</f>
        <v>324.84323832306723</v>
      </c>
    </row>
    <row r="10" spans="1:15" x14ac:dyDescent="0.25">
      <c r="A10" s="3" t="s">
        <v>82</v>
      </c>
      <c r="G10" s="7">
        <f>G$9+(G$13-G$9)*1/4</f>
        <v>323</v>
      </c>
      <c r="H10" s="3" t="s">
        <v>67</v>
      </c>
      <c r="I10" s="10">
        <f>I$9+(I$13-I$9)*1/4</f>
        <v>3322</v>
      </c>
      <c r="L10" s="3" t="s">
        <v>83</v>
      </c>
    </row>
    <row r="11" spans="1:15" x14ac:dyDescent="0.25">
      <c r="A11" s="3" t="s">
        <v>82</v>
      </c>
      <c r="G11" s="7">
        <f>G$9+(G$13-G$9)*2/4</f>
        <v>321</v>
      </c>
      <c r="H11" s="3" t="s">
        <v>67</v>
      </c>
      <c r="I11" s="10">
        <f>I$9+(I$13-I$9)*2/4</f>
        <v>4579</v>
      </c>
      <c r="L11" s="3" t="s">
        <v>83</v>
      </c>
    </row>
    <row r="12" spans="1:15" x14ac:dyDescent="0.25">
      <c r="A12" s="3" t="s">
        <v>82</v>
      </c>
      <c r="G12" s="7">
        <f>G$9+(G$13-G$9)*3/4</f>
        <v>319</v>
      </c>
      <c r="H12" s="3" t="s">
        <v>67</v>
      </c>
      <c r="I12" s="10">
        <f>I$9+(I$13-I$9)*3/4</f>
        <v>5836</v>
      </c>
      <c r="L12" s="3" t="s">
        <v>83</v>
      </c>
    </row>
    <row r="13" spans="1:15" x14ac:dyDescent="0.25">
      <c r="A13" s="3" t="s">
        <v>115</v>
      </c>
      <c r="B13" s="15">
        <v>42.65</v>
      </c>
      <c r="C13" s="15">
        <v>61.566699999999997</v>
      </c>
      <c r="F13" s="3" t="s">
        <v>78</v>
      </c>
      <c r="G13" s="17">
        <v>317</v>
      </c>
      <c r="H13" s="3" t="s">
        <v>79</v>
      </c>
      <c r="I13" s="10">
        <v>7093</v>
      </c>
      <c r="L13" s="3" t="s">
        <v>77</v>
      </c>
      <c r="M13" s="10">
        <f>ACOS(SIN(RADIANS(B9))*SIN(RADIANS(B13))+COS(RADIANS(B9))*COS(RADIANS(B13))*COS(RADIANS(C13)-RADIANS(C9)))*6371</f>
        <v>4563.5456870152975</v>
      </c>
      <c r="N13" s="10">
        <f>SUM($M$3:M13)</f>
        <v>6635.7171714830765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topLeftCell="A37" workbookViewId="0">
      <selection activeCell="F55" sqref="F55"/>
    </sheetView>
  </sheetViews>
  <sheetFormatPr defaultRowHeight="15" x14ac:dyDescent="0.25"/>
  <cols>
    <col min="1" max="1" width="13.85546875" style="3" bestFit="1" customWidth="1"/>
    <col min="2" max="16384" width="9.140625" style="3"/>
  </cols>
  <sheetData>
    <row r="1" spans="1:5" x14ac:dyDescent="0.25">
      <c r="B1" s="3" t="s">
        <v>70</v>
      </c>
      <c r="D1" s="3" t="s">
        <v>71</v>
      </c>
    </row>
    <row r="2" spans="1:5" x14ac:dyDescent="0.25">
      <c r="A2" s="3" t="s">
        <v>23</v>
      </c>
      <c r="B2" s="3" t="s">
        <v>22</v>
      </c>
      <c r="C2" s="3" t="s">
        <v>72</v>
      </c>
      <c r="D2" s="3" t="s">
        <v>25</v>
      </c>
      <c r="E2" s="3" t="s">
        <v>150</v>
      </c>
    </row>
    <row r="3" spans="1:5" x14ac:dyDescent="0.25">
      <c r="A3" s="4">
        <v>41705.6875</v>
      </c>
      <c r="B3" s="3">
        <v>85</v>
      </c>
      <c r="C3" s="3">
        <v>85</v>
      </c>
      <c r="D3" s="3">
        <v>85</v>
      </c>
      <c r="E3" s="3">
        <f>VLOOKUP(A3,Flight2!$A$3:$U$238,19)</f>
        <v>0</v>
      </c>
    </row>
    <row r="4" spans="1:5" x14ac:dyDescent="0.25">
      <c r="A4" s="4">
        <v>41705.694444444445</v>
      </c>
      <c r="B4" s="3">
        <v>110</v>
      </c>
      <c r="C4" s="3">
        <v>110</v>
      </c>
      <c r="D4" s="3">
        <v>125</v>
      </c>
      <c r="E4" s="3">
        <f>VLOOKUP(A4,Flight2!$A$3:$U$238,19)</f>
        <v>0</v>
      </c>
    </row>
    <row r="5" spans="1:5" x14ac:dyDescent="0.25">
      <c r="A5" s="4">
        <v>41705.704861111109</v>
      </c>
      <c r="B5" s="3">
        <v>125</v>
      </c>
      <c r="C5" s="3">
        <v>125</v>
      </c>
      <c r="D5" s="3">
        <v>160</v>
      </c>
      <c r="E5" s="3">
        <f>VLOOKUP(A5,Flight2!$A$3:$U$238,19)</f>
        <v>-123.41186820479548</v>
      </c>
    </row>
    <row r="6" spans="1:5" x14ac:dyDescent="0.25">
      <c r="A6" s="4">
        <v>41705.716666666667</v>
      </c>
      <c r="B6" s="3">
        <v>130</v>
      </c>
      <c r="C6" s="3">
        <v>130</v>
      </c>
      <c r="D6" s="3">
        <v>130</v>
      </c>
      <c r="E6" s="3">
        <f>VLOOKUP(A6,Flight2!$A$3:$U$238,19)</f>
        <v>-308.09113169719353</v>
      </c>
    </row>
    <row r="7" spans="1:5" x14ac:dyDescent="0.25">
      <c r="A7" s="4">
        <v>41705.767361111109</v>
      </c>
      <c r="B7" s="3">
        <v>170</v>
      </c>
      <c r="C7" s="3">
        <v>170</v>
      </c>
      <c r="D7" s="3">
        <v>275</v>
      </c>
      <c r="E7" s="3">
        <f>VLOOKUP(A7,Flight2!$A$3:$U$238,19)</f>
        <v>381.760408434721</v>
      </c>
    </row>
    <row r="8" spans="1:5" x14ac:dyDescent="0.25">
      <c r="A8" s="4">
        <v>41705.768750000003</v>
      </c>
      <c r="B8" s="3">
        <v>170</v>
      </c>
      <c r="C8" s="3">
        <v>170</v>
      </c>
      <c r="D8" s="3">
        <v>175</v>
      </c>
      <c r="E8" s="3">
        <f>VLOOKUP(A8,Flight2!$A$3:$U$238,19)</f>
        <v>360.53299699052309</v>
      </c>
    </row>
    <row r="9" spans="1:5" x14ac:dyDescent="0.25">
      <c r="A9" s="4">
        <v>41705.770138888889</v>
      </c>
      <c r="B9" s="3">
        <v>170</v>
      </c>
      <c r="C9" s="3">
        <v>170</v>
      </c>
      <c r="D9" s="3">
        <v>145</v>
      </c>
      <c r="E9" s="3">
        <f>VLOOKUP(A9,Flight2!$A$3:$U$238,19)</f>
        <v>348.87367258461512</v>
      </c>
    </row>
    <row r="10" spans="1:5" x14ac:dyDescent="0.25">
      <c r="A10" s="4">
        <v>41705.820138888892</v>
      </c>
      <c r="B10" s="3">
        <v>195</v>
      </c>
      <c r="C10" s="3">
        <v>115</v>
      </c>
      <c r="D10" s="3">
        <v>110</v>
      </c>
      <c r="E10" s="3">
        <f>VLOOKUP(A10,Flight2!$A$3:$U$238,19)</f>
        <v>78.741380564300428</v>
      </c>
    </row>
    <row r="11" spans="1:5" x14ac:dyDescent="0.25">
      <c r="A11" s="4">
        <v>41705.861805555556</v>
      </c>
      <c r="B11" s="3">
        <v>210</v>
      </c>
      <c r="C11" s="3">
        <v>150</v>
      </c>
      <c r="D11" s="3">
        <v>140</v>
      </c>
      <c r="E11" s="3">
        <f>VLOOKUP(A11,Flight2!$A$3:$U$238,19)</f>
        <v>-39.338139806903598</v>
      </c>
    </row>
    <row r="12" spans="1:5" x14ac:dyDescent="0.25">
      <c r="A12" s="4">
        <v>41705.90347222222</v>
      </c>
      <c r="B12" s="3">
        <v>205</v>
      </c>
      <c r="C12" s="3">
        <v>175</v>
      </c>
      <c r="D12" s="3">
        <v>165</v>
      </c>
      <c r="E12" s="3">
        <f>VLOOKUP(A12,Flight2!$A$3:$U$238,19)</f>
        <v>-178.7237197282484</v>
      </c>
    </row>
    <row r="13" spans="1:5" x14ac:dyDescent="0.25">
      <c r="A13" s="4">
        <v>41705.945138888892</v>
      </c>
      <c r="B13" s="3">
        <v>200</v>
      </c>
      <c r="C13" s="3">
        <v>210</v>
      </c>
      <c r="D13" s="3">
        <v>202</v>
      </c>
      <c r="E13" s="3">
        <f>VLOOKUP(A13,Flight2!$A$3:$U$238,19)</f>
        <v>-298.42797103536248</v>
      </c>
    </row>
    <row r="14" spans="1:5" x14ac:dyDescent="0.25">
      <c r="A14" s="4">
        <v>41706.007638888892</v>
      </c>
      <c r="B14" s="3">
        <v>195</v>
      </c>
      <c r="C14" s="3">
        <v>260</v>
      </c>
      <c r="D14" s="3">
        <v>250</v>
      </c>
      <c r="E14" s="3">
        <f>VLOOKUP(A14,Flight2!$A$3:$U$238,19)</f>
        <v>-432.95889348892496</v>
      </c>
    </row>
    <row r="15" spans="1:5" x14ac:dyDescent="0.25">
      <c r="A15" s="4">
        <v>41706.013194444444</v>
      </c>
      <c r="B15" s="3">
        <v>0</v>
      </c>
      <c r="C15" s="3">
        <v>0</v>
      </c>
      <c r="D15" s="3">
        <v>0</v>
      </c>
      <c r="E15" s="3">
        <f>VLOOKUP(A15,Flight2!$A$3:$U$238,19)</f>
        <v>-369.67203459631605</v>
      </c>
    </row>
    <row r="21" spans="1:1" x14ac:dyDescent="0.25">
      <c r="A21" s="3" t="s">
        <v>73</v>
      </c>
    </row>
    <row r="22" spans="1:1" x14ac:dyDescent="0.25">
      <c r="A22" s="3" t="s">
        <v>74</v>
      </c>
    </row>
    <row r="23" spans="1:1" x14ac:dyDescent="0.25">
      <c r="A23" s="3" t="s">
        <v>75</v>
      </c>
    </row>
    <row r="24" spans="1:1" x14ac:dyDescent="0.25">
      <c r="A24" s="3" t="s">
        <v>76</v>
      </c>
    </row>
    <row r="53" spans="1:1" x14ac:dyDescent="0.25">
      <c r="A53" s="3" t="s">
        <v>189</v>
      </c>
    </row>
  </sheetData>
  <pageMargins left="0.7" right="0.7" top="0.75" bottom="0.75" header="0.3" footer="0.3"/>
  <pageSetup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9"/>
  <sheetViews>
    <sheetView workbookViewId="0">
      <selection activeCell="G5" sqref="G5"/>
    </sheetView>
  </sheetViews>
  <sheetFormatPr defaultRowHeight="15" x14ac:dyDescent="0.25"/>
  <cols>
    <col min="1" max="1" width="9.140625" style="3"/>
    <col min="2" max="2" width="9.85546875" style="3" bestFit="1" customWidth="1"/>
    <col min="3" max="3" width="11.7109375" style="3" bestFit="1" customWidth="1"/>
    <col min="4" max="4" width="31" style="3" bestFit="1" customWidth="1"/>
    <col min="5" max="5" width="12" style="3" bestFit="1" customWidth="1"/>
    <col min="6" max="6" width="17.42578125" style="3" bestFit="1" customWidth="1"/>
    <col min="7" max="7" width="31" style="3" customWidth="1"/>
    <col min="8" max="8" width="17.42578125" style="3" bestFit="1" customWidth="1"/>
    <col min="9" max="9" width="22.7109375" style="3" bestFit="1" customWidth="1"/>
    <col min="10" max="10" width="14.7109375" style="3" bestFit="1" customWidth="1"/>
    <col min="11" max="11" width="4.7109375" style="3" bestFit="1" customWidth="1"/>
    <col min="12" max="12" width="9.42578125" style="3" bestFit="1" customWidth="1"/>
    <col min="13" max="13" width="12" style="3" bestFit="1" customWidth="1"/>
    <col min="14" max="14" width="9.28515625" style="3" bestFit="1" customWidth="1"/>
    <col min="15" max="15" width="15.85546875" style="3" customWidth="1"/>
    <col min="16" max="16" width="26" style="3" bestFit="1" customWidth="1"/>
    <col min="17" max="16384" width="9.140625" style="3"/>
  </cols>
  <sheetData>
    <row r="1" spans="1:16" x14ac:dyDescent="0.25">
      <c r="A1" s="3" t="s">
        <v>96</v>
      </c>
    </row>
    <row r="3" spans="1:16" x14ac:dyDescent="0.25">
      <c r="A3" s="3" t="s">
        <v>5</v>
      </c>
      <c r="B3" s="3" t="s">
        <v>6</v>
      </c>
      <c r="C3" s="3" t="s">
        <v>97</v>
      </c>
      <c r="D3" s="3" t="s">
        <v>51</v>
      </c>
      <c r="E3" s="3" t="s">
        <v>105</v>
      </c>
      <c r="F3" s="3" t="s">
        <v>111</v>
      </c>
      <c r="G3" s="3" t="s">
        <v>126</v>
      </c>
      <c r="H3" s="3" t="s">
        <v>106</v>
      </c>
      <c r="I3" s="3" t="s">
        <v>112</v>
      </c>
      <c r="J3" s="3" t="s">
        <v>98</v>
      </c>
      <c r="K3" s="3" t="s">
        <v>99</v>
      </c>
      <c r="L3" s="3" t="s">
        <v>100</v>
      </c>
      <c r="M3" s="3" t="s">
        <v>101</v>
      </c>
      <c r="N3" s="3" t="s">
        <v>102</v>
      </c>
      <c r="O3" s="3" t="s">
        <v>103</v>
      </c>
      <c r="P3" s="3" t="s">
        <v>104</v>
      </c>
    </row>
    <row r="4" spans="1:16" x14ac:dyDescent="0.25">
      <c r="A4" s="3">
        <f>Flight2!C4</f>
        <v>2.8443999999999998</v>
      </c>
      <c r="B4" s="3">
        <f>Flight2!D4</f>
        <v>101.6604</v>
      </c>
      <c r="C4" s="2">
        <f>Flight2!A4</f>
        <v>41705.695833333331</v>
      </c>
      <c r="D4" s="3" t="str">
        <f>IF(ISBLANK(Flight2!N4),"",Flight2!N4)</f>
        <v>FlightAware ADS-B (WMKK / KUL)</v>
      </c>
      <c r="E4" s="10">
        <f>Flight2!J4</f>
        <v>731.52</v>
      </c>
      <c r="F4" s="10">
        <f>E4</f>
        <v>731.52</v>
      </c>
      <c r="G4" s="10" t="str">
        <f>"Flight2&lt;br/&gt;"&amp;D4&amp;"&lt;br/&gt;Altitude: "&amp;INT(E4/0.3048)&amp;" ft "&amp;INT(E4)&amp;" m&lt;br/&gt;Heading: "&amp;Flight2!E4&amp;" deg "&amp;Flight2!F4&amp;"&lt;br/&gt;Speed: "&amp;Flight2!H4&amp;" km/hr&lt;br/&gt;Distance traveled: "&amp;ROUND(Flight2!M4,0)&amp;" km&lt;br/&gt;UTC Time: "&amp;TEXT(Flight2!A4,"hh:mm")&amp;"   Elapsed time: "&amp;TEXT(Flight2!A4-Flight2!$A$3,"hh:mm")</f>
        <v>Flight2&lt;br/&gt;FlightAware ADS-B (WMKK / KUL)&lt;br/&gt;Altitude: 2400 ft 731 m&lt;br/&gt;Heading: 333° deg NW&lt;br/&gt;Speed: 435 km/hr&lt;br/&gt;Distance traveled: 9 km&lt;br/&gt;UTC Time: 16:42   Elapsed time: 00:12</v>
      </c>
      <c r="H4" s="3" t="s">
        <v>107</v>
      </c>
      <c r="I4" s="3" t="s">
        <v>107</v>
      </c>
      <c r="J4" s="3" t="s">
        <v>187</v>
      </c>
      <c r="K4" s="3">
        <v>522</v>
      </c>
      <c r="L4" s="3" t="s">
        <v>109</v>
      </c>
      <c r="M4" s="3" t="s">
        <v>110</v>
      </c>
      <c r="N4" s="3">
        <v>0.5</v>
      </c>
      <c r="O4" s="3" t="b">
        <v>1</v>
      </c>
      <c r="P4" s="3" t="b">
        <v>1</v>
      </c>
    </row>
    <row r="5" spans="1:16" x14ac:dyDescent="0.25">
      <c r="A5" s="3">
        <f>Flight2!C5</f>
        <v>2.8751000000000002</v>
      </c>
      <c r="B5" s="3">
        <f>Flight2!D5</f>
        <v>101.66070000000001</v>
      </c>
      <c r="C5" s="2">
        <f>Flight2!A5</f>
        <v>41705.696527777778</v>
      </c>
      <c r="D5" s="3" t="str">
        <f>IF(ISBLANK(Flight2!N5),"",Flight2!N5)</f>
        <v>FlightAware ADS-B (WMKK / KUL)</v>
      </c>
      <c r="E5" s="10">
        <f>Flight2!J5</f>
        <v>944.88</v>
      </c>
      <c r="F5" s="10">
        <f t="shared" ref="F5:F68" si="0">E5</f>
        <v>944.88</v>
      </c>
      <c r="G5" s="10" t="str">
        <f>"Flight2&lt;br/&gt;"&amp;D5&amp;"&lt;br/&gt;Altitude: "&amp;INT(E5/0.3048)&amp;" ft "&amp;INT(E5)&amp;" m&lt;br/&gt;Heading: "&amp;Flight2!E5&amp;" deg "&amp;Flight2!F5&amp;"&lt;br/&gt;Speed: "&amp;Flight2!H5&amp;" km/hr&lt;br/&gt;Distance traveled: "&amp;ROUND(Flight2!M5,0)&amp;" km&lt;br/&gt;UTC Time: "&amp;TEXT(Flight2!A5,"hh:mm")&amp;"   Elapsed time: "&amp;TEXT(Flight2!A5-Flight2!$A$3,"hh:mm")</f>
        <v>Flight2&lt;br/&gt;FlightAware ADS-B (WMKK / KUL)&lt;br/&gt;Altitude: 3100 ft 944 m&lt;br/&gt;Heading: 24° deg NE&lt;br/&gt;Speed: 476 km/hr&lt;br/&gt;Distance traveled: 17 km&lt;br/&gt;UTC Time: 16:43   Elapsed time: 00:13</v>
      </c>
      <c r="H5" s="3" t="s">
        <v>107</v>
      </c>
      <c r="I5" s="3" t="s">
        <v>107</v>
      </c>
      <c r="J5" s="3" t="s">
        <v>187</v>
      </c>
      <c r="K5" s="3">
        <v>522</v>
      </c>
      <c r="L5" s="3" t="s">
        <v>109</v>
      </c>
      <c r="M5" s="3" t="s">
        <v>110</v>
      </c>
      <c r="N5" s="3">
        <v>0.5</v>
      </c>
      <c r="O5" s="3" t="b">
        <v>1</v>
      </c>
      <c r="P5" s="3" t="b">
        <v>1</v>
      </c>
    </row>
    <row r="6" spans="1:16" x14ac:dyDescent="0.25">
      <c r="A6" s="3">
        <f>Flight2!C6</f>
        <v>2.8953000000000002</v>
      </c>
      <c r="B6" s="3">
        <f>Flight2!D6</f>
        <v>101.6698</v>
      </c>
      <c r="C6" s="2">
        <f>Flight2!A6</f>
        <v>41705.697222222225</v>
      </c>
      <c r="D6" s="3" t="str">
        <f>IF(ISBLANK(Flight2!N6),"",Flight2!N6)</f>
        <v>FlightAware ADS-B (WMKF)</v>
      </c>
      <c r="E6" s="10">
        <f>Flight2!J6</f>
        <v>1219.2</v>
      </c>
      <c r="F6" s="10">
        <f t="shared" si="0"/>
        <v>1219.2</v>
      </c>
      <c r="G6" s="10" t="str">
        <f>"Flight2&lt;br/&gt;"&amp;D6&amp;"&lt;br/&gt;Altitude: "&amp;INT(E6/0.3048)&amp;" ft "&amp;INT(E6)&amp;" m&lt;br/&gt;Heading: "&amp;Flight2!E6&amp;" deg "&amp;Flight2!F6&amp;"&lt;br/&gt;Speed: "&amp;Flight2!H6&amp;" km/hr&lt;br/&gt;Distance traveled: "&amp;ROUND(Flight2!M6,0)&amp;" km&lt;br/&gt;UTC Time: "&amp;TEXT(Flight2!A6,"hh:mm")&amp;"   Elapsed time: "&amp;TEXT(Flight2!A6-Flight2!$A$3,"hh:mm")</f>
        <v>Flight2&lt;br/&gt;FlightAware ADS-B (WMKF)&lt;br/&gt;Altitude: 4000 ft 1219 m&lt;br/&gt;Heading: 26° deg NE&lt;br/&gt;Speed: 486 km/hr&lt;br/&gt;Distance traveled: 25 km&lt;br/&gt;UTC Time: 16:44   Elapsed time: 00:14</v>
      </c>
      <c r="H6" s="3" t="s">
        <v>107</v>
      </c>
      <c r="I6" s="3" t="s">
        <v>107</v>
      </c>
      <c r="J6" s="3" t="s">
        <v>187</v>
      </c>
      <c r="K6" s="3">
        <v>522</v>
      </c>
      <c r="L6" s="3" t="s">
        <v>109</v>
      </c>
      <c r="M6" s="3" t="s">
        <v>110</v>
      </c>
      <c r="N6" s="3">
        <v>0.5</v>
      </c>
      <c r="O6" s="3" t="b">
        <v>1</v>
      </c>
      <c r="P6" s="3" t="b">
        <v>1</v>
      </c>
    </row>
    <row r="7" spans="1:16" x14ac:dyDescent="0.25">
      <c r="A7" s="3">
        <f>Flight2!C7</f>
        <v>2.9203000000000001</v>
      </c>
      <c r="B7" s="3">
        <f>Flight2!D7</f>
        <v>101.68219999999999</v>
      </c>
      <c r="C7" s="2">
        <f>Flight2!A7</f>
        <v>41705.697222222225</v>
      </c>
      <c r="D7" s="3" t="str">
        <f>IF(ISBLANK(Flight2!N7),"",Flight2!N7)</f>
        <v>FlightAware ADS-B (WMKK / KUL)</v>
      </c>
      <c r="E7" s="10">
        <f>Flight2!J7</f>
        <v>1524</v>
      </c>
      <c r="F7" s="10">
        <f t="shared" si="0"/>
        <v>1524</v>
      </c>
      <c r="G7" s="10" t="str">
        <f>"Flight2&lt;br/&gt;"&amp;D7&amp;"&lt;br/&gt;Altitude: "&amp;INT(E7/0.3048)&amp;" ft "&amp;INT(E7)&amp;" m&lt;br/&gt;Heading: "&amp;Flight2!E7&amp;" deg "&amp;Flight2!F7&amp;"&lt;br/&gt;Speed: "&amp;Flight2!H7&amp;" km/hr&lt;br/&gt;Distance traveled: "&amp;ROUND(Flight2!M7,0)&amp;" km&lt;br/&gt;UTC Time: "&amp;TEXT(Flight2!A7,"hh:mm")&amp;"   Elapsed time: "&amp;TEXT(Flight2!A7-Flight2!$A$3,"hh:mm")</f>
        <v>Flight2&lt;br/&gt;FlightAware ADS-B (WMKK / KUL)&lt;br/&gt;Altitude: 5000 ft 1524 m&lt;br/&gt;Heading: 27° deg NE&lt;br/&gt;Speed: 494 km/hr&lt;br/&gt;Distance traveled: 25 km&lt;br/&gt;UTC Time: 16:44   Elapsed time: 00:14</v>
      </c>
      <c r="H7" s="3" t="s">
        <v>107</v>
      </c>
      <c r="I7" s="3" t="s">
        <v>107</v>
      </c>
      <c r="J7" s="3" t="s">
        <v>187</v>
      </c>
      <c r="K7" s="3">
        <v>522</v>
      </c>
      <c r="L7" s="3" t="s">
        <v>109</v>
      </c>
      <c r="M7" s="3" t="s">
        <v>110</v>
      </c>
      <c r="N7" s="3">
        <v>0.5</v>
      </c>
      <c r="O7" s="3" t="b">
        <v>1</v>
      </c>
      <c r="P7" s="3" t="b">
        <v>1</v>
      </c>
    </row>
    <row r="8" spans="1:16" x14ac:dyDescent="0.25">
      <c r="A8" s="3">
        <f>Flight2!C8</f>
        <v>2.9342000000000001</v>
      </c>
      <c r="B8" s="3">
        <f>Flight2!D8</f>
        <v>101.6891</v>
      </c>
      <c r="C8" s="2">
        <f>Flight2!A8</f>
        <v>41705.697222222225</v>
      </c>
      <c r="D8" s="3" t="str">
        <f>IF(ISBLANK(Flight2!N8),"",Flight2!N8)</f>
        <v>FlightAware ADS-B (WMKF)</v>
      </c>
      <c r="E8" s="10">
        <f>Flight2!J8</f>
        <v>1767.8400000000001</v>
      </c>
      <c r="F8" s="10">
        <f t="shared" si="0"/>
        <v>1767.8400000000001</v>
      </c>
      <c r="G8" s="10" t="str">
        <f>"Flight2&lt;br/&gt;"&amp;D8&amp;"&lt;br/&gt;Altitude: "&amp;INT(E8/0.3048)&amp;" ft "&amp;INT(E8)&amp;" m&lt;br/&gt;Heading: "&amp;Flight2!E8&amp;" deg "&amp;Flight2!F8&amp;"&lt;br/&gt;Speed: "&amp;Flight2!H8&amp;" km/hr&lt;br/&gt;Distance traveled: "&amp;ROUND(Flight2!M8,0)&amp;" km&lt;br/&gt;UTC Time: "&amp;TEXT(Flight2!A8,"hh:mm")&amp;"   Elapsed time: "&amp;TEXT(Flight2!A8-Flight2!$A$3,"hh:mm")</f>
        <v>Flight2&lt;br/&gt;FlightAware ADS-B (WMKF)&lt;br/&gt;Altitude: 5800 ft 1767 m&lt;br/&gt;Heading: 26° deg NE&lt;br/&gt;Speed: 501 km/hr&lt;br/&gt;Distance traveled: 25 km&lt;br/&gt;UTC Time: 16:44   Elapsed time: 00:14</v>
      </c>
      <c r="H8" s="3" t="s">
        <v>107</v>
      </c>
      <c r="I8" s="3" t="s">
        <v>107</v>
      </c>
      <c r="J8" s="3" t="s">
        <v>187</v>
      </c>
      <c r="K8" s="3">
        <v>522</v>
      </c>
      <c r="L8" s="3" t="s">
        <v>109</v>
      </c>
      <c r="M8" s="3" t="s">
        <v>110</v>
      </c>
      <c r="N8" s="3">
        <v>0.5</v>
      </c>
      <c r="O8" s="3" t="b">
        <v>1</v>
      </c>
      <c r="P8" s="3" t="b">
        <v>1</v>
      </c>
    </row>
    <row r="9" spans="1:16" x14ac:dyDescent="0.25">
      <c r="A9" s="3">
        <f>Flight2!C9</f>
        <v>2.9638</v>
      </c>
      <c r="B9" s="3">
        <f>Flight2!D9</f>
        <v>101.70350000000001</v>
      </c>
      <c r="C9" s="2">
        <f>Flight2!A9</f>
        <v>41705.697916666672</v>
      </c>
      <c r="D9" s="3" t="str">
        <f>IF(ISBLANK(Flight2!N9),"",Flight2!N9)</f>
        <v>FlightAware ADS-B (WMKF)</v>
      </c>
      <c r="E9" s="10">
        <f>Flight2!J9</f>
        <v>2103.12</v>
      </c>
      <c r="F9" s="10">
        <f t="shared" si="0"/>
        <v>2103.12</v>
      </c>
      <c r="G9" s="10" t="str">
        <f>"Flight2&lt;br/&gt;"&amp;D9&amp;"&lt;br/&gt;Altitude: "&amp;INT(E9/0.3048)&amp;" ft "&amp;INT(E9)&amp;" m&lt;br/&gt;Heading: "&amp;Flight2!E9&amp;" deg "&amp;Flight2!F9&amp;"&lt;br/&gt;Speed: "&amp;Flight2!H9&amp;" km/hr&lt;br/&gt;Distance traveled: "&amp;ROUND(Flight2!M9,0)&amp;" km&lt;br/&gt;UTC Time: "&amp;TEXT(Flight2!A9,"hh:mm")&amp;"   Elapsed time: "&amp;TEXT(Flight2!A9-Flight2!$A$3,"hh:mm")</f>
        <v>Flight2&lt;br/&gt;FlightAware ADS-B (WMKF)&lt;br/&gt;Altitude: 6900 ft 2103 m&lt;br/&gt;Heading: 26° deg NE&lt;br/&gt;Speed: 505 km/hr&lt;br/&gt;Distance traveled: 33 km&lt;br/&gt;UTC Time: 16:45   Elapsed time: 00:15</v>
      </c>
      <c r="H9" s="3" t="s">
        <v>107</v>
      </c>
      <c r="I9" s="3" t="s">
        <v>107</v>
      </c>
      <c r="J9" s="3" t="s">
        <v>187</v>
      </c>
      <c r="K9" s="3">
        <v>522</v>
      </c>
      <c r="L9" s="3" t="s">
        <v>109</v>
      </c>
      <c r="M9" s="3" t="s">
        <v>110</v>
      </c>
      <c r="N9" s="3">
        <v>0.5</v>
      </c>
      <c r="O9" s="3" t="b">
        <v>1</v>
      </c>
      <c r="P9" s="3" t="b">
        <v>1</v>
      </c>
    </row>
    <row r="10" spans="1:16" x14ac:dyDescent="0.25">
      <c r="A10" s="3">
        <f>Flight2!C10</f>
        <v>3.0097</v>
      </c>
      <c r="B10" s="3">
        <f>Flight2!D10</f>
        <v>101.72539999999999</v>
      </c>
      <c r="C10" s="2">
        <f>Flight2!A10</f>
        <v>41705.697916666672</v>
      </c>
      <c r="D10" s="3" t="str">
        <f>IF(ISBLANK(Flight2!N10),"",Flight2!N10)</f>
        <v>FlightAware ADS-B (WMKF)</v>
      </c>
      <c r="E10" s="10">
        <f>Flight2!J10</f>
        <v>2682.2400000000002</v>
      </c>
      <c r="F10" s="10">
        <f t="shared" si="0"/>
        <v>2682.2400000000002</v>
      </c>
      <c r="G10" s="10" t="str">
        <f>"Flight2&lt;br/&gt;"&amp;D10&amp;"&lt;br/&gt;Altitude: "&amp;INT(E10/0.3048)&amp;" ft "&amp;INT(E10)&amp;" m&lt;br/&gt;Heading: "&amp;Flight2!E10&amp;" deg "&amp;Flight2!F10&amp;"&lt;br/&gt;Speed: "&amp;Flight2!H10&amp;" km/hr&lt;br/&gt;Distance traveled: "&amp;ROUND(Flight2!M10,0)&amp;" km&lt;br/&gt;UTC Time: "&amp;TEXT(Flight2!A10,"hh:mm")&amp;"   Elapsed time: "&amp;TEXT(Flight2!A10-Flight2!$A$3,"hh:mm")</f>
        <v>Flight2&lt;br/&gt;FlightAware ADS-B (WMKF)&lt;br/&gt;Altitude: 8800 ft 2682 m&lt;br/&gt;Heading: 26° deg NE&lt;br/&gt;Speed: 523 km/hr&lt;br/&gt;Distance traveled: 33 km&lt;br/&gt;UTC Time: 16:45   Elapsed time: 00:15</v>
      </c>
      <c r="H10" s="3" t="s">
        <v>107</v>
      </c>
      <c r="I10" s="3" t="s">
        <v>107</v>
      </c>
      <c r="J10" s="3" t="s">
        <v>187</v>
      </c>
      <c r="K10" s="3">
        <v>522</v>
      </c>
      <c r="L10" s="3" t="s">
        <v>109</v>
      </c>
      <c r="M10" s="3" t="s">
        <v>110</v>
      </c>
      <c r="N10" s="3">
        <v>0.5</v>
      </c>
      <c r="O10" s="3" t="b">
        <v>1</v>
      </c>
      <c r="P10" s="3" t="b">
        <v>1</v>
      </c>
    </row>
    <row r="11" spans="1:16" x14ac:dyDescent="0.25">
      <c r="A11" s="3">
        <f>Flight2!C11</f>
        <v>3.0333999999999999</v>
      </c>
      <c r="B11" s="3">
        <f>Flight2!D11</f>
        <v>101.7367</v>
      </c>
      <c r="C11" s="2">
        <f>Flight2!A11</f>
        <v>41705.698611111111</v>
      </c>
      <c r="D11" s="3" t="str">
        <f>IF(ISBLANK(Flight2!N11),"",Flight2!N11)</f>
        <v>FlightAware ADS-B (WMKF)</v>
      </c>
      <c r="E11" s="10">
        <f>Flight2!J11</f>
        <v>2956.56</v>
      </c>
      <c r="F11" s="10">
        <f t="shared" si="0"/>
        <v>2956.56</v>
      </c>
      <c r="G11" s="10" t="str">
        <f>"Flight2&lt;br/&gt;"&amp;D11&amp;"&lt;br/&gt;Altitude: "&amp;INT(E11/0.3048)&amp;" ft "&amp;INT(E11)&amp;" m&lt;br/&gt;Heading: "&amp;Flight2!E11&amp;" deg "&amp;Flight2!F11&amp;"&lt;br/&gt;Speed: "&amp;Flight2!H11&amp;" km/hr&lt;br/&gt;Distance traveled: "&amp;ROUND(Flight2!M11,0)&amp;" km&lt;br/&gt;UTC Time: "&amp;TEXT(Flight2!A11,"hh:mm")&amp;"   Elapsed time: "&amp;TEXT(Flight2!A11-Flight2!$A$3,"hh:mm")</f>
        <v>Flight2&lt;br/&gt;FlightAware ADS-B (WMKF)&lt;br/&gt;Altitude: 9700 ft 2956 m&lt;br/&gt;Heading: 26° deg NE&lt;br/&gt;Speed: 528 km/hr&lt;br/&gt;Distance traveled: 42 km&lt;br/&gt;UTC Time: 16:46   Elapsed time: 00:16</v>
      </c>
      <c r="H11" s="3" t="s">
        <v>107</v>
      </c>
      <c r="I11" s="3" t="s">
        <v>107</v>
      </c>
      <c r="J11" s="3" t="s">
        <v>187</v>
      </c>
      <c r="K11" s="3">
        <v>522</v>
      </c>
      <c r="L11" s="3" t="s">
        <v>109</v>
      </c>
      <c r="M11" s="3" t="s">
        <v>110</v>
      </c>
      <c r="N11" s="3">
        <v>0.5</v>
      </c>
      <c r="O11" s="3" t="b">
        <v>1</v>
      </c>
      <c r="P11" s="3" t="b">
        <v>1</v>
      </c>
    </row>
    <row r="12" spans="1:16" x14ac:dyDescent="0.25">
      <c r="A12" s="3">
        <f>Flight2!C12</f>
        <v>3.1118999999999999</v>
      </c>
      <c r="B12" s="3">
        <f>Flight2!D12</f>
        <v>101.774</v>
      </c>
      <c r="C12" s="2">
        <f>Flight2!A12</f>
        <v>41705.699305555558</v>
      </c>
      <c r="D12" s="3" t="str">
        <f>IF(ISBLANK(Flight2!N12),"",Flight2!N12)</f>
        <v>FlightAware ADS-B (WMSA / SZB)</v>
      </c>
      <c r="E12" s="10">
        <f>Flight2!J12</f>
        <v>3352.8</v>
      </c>
      <c r="F12" s="10">
        <f t="shared" si="0"/>
        <v>3352.8</v>
      </c>
      <c r="G12" s="10" t="str">
        <f>"Flight2&lt;br/&gt;"&amp;D12&amp;"&lt;br/&gt;Altitude: "&amp;INT(E12/0.3048)&amp;" ft "&amp;INT(E12)&amp;" m&lt;br/&gt;Heading: "&amp;Flight2!E12&amp;" deg "&amp;Flight2!F12&amp;"&lt;br/&gt;Speed: "&amp;Flight2!H12&amp;" km/hr&lt;br/&gt;Distance traveled: "&amp;ROUND(Flight2!M12,0)&amp;" km&lt;br/&gt;UTC Time: "&amp;TEXT(Flight2!A12,"hh:mm")&amp;"   Elapsed time: "&amp;TEXT(Flight2!A12-Flight2!$A$3,"hh:mm")</f>
        <v>Flight2&lt;br/&gt;FlightAware ADS-B (WMSA / SZB)&lt;br/&gt;Altitude: 11000 ft 3352 m&lt;br/&gt;Heading: 26° deg NE&lt;br/&gt;Speed: 642 km/hr&lt;br/&gt;Distance traveled: 53 km&lt;br/&gt;UTC Time: 16:47   Elapsed time: 00:17</v>
      </c>
      <c r="H12" s="3" t="s">
        <v>107</v>
      </c>
      <c r="I12" s="3" t="s">
        <v>107</v>
      </c>
      <c r="J12" s="3" t="s">
        <v>187</v>
      </c>
      <c r="K12" s="3">
        <v>522</v>
      </c>
      <c r="L12" s="3" t="s">
        <v>109</v>
      </c>
      <c r="M12" s="3" t="s">
        <v>110</v>
      </c>
      <c r="N12" s="3">
        <v>0.5</v>
      </c>
      <c r="O12" s="3" t="b">
        <v>1</v>
      </c>
      <c r="P12" s="3" t="b">
        <v>1</v>
      </c>
    </row>
    <row r="13" spans="1:16" x14ac:dyDescent="0.25">
      <c r="A13" s="3">
        <f>Flight2!C13</f>
        <v>3.1337000000000002</v>
      </c>
      <c r="B13" s="3">
        <f>Flight2!D13</f>
        <v>101.78440000000001</v>
      </c>
      <c r="C13" s="2">
        <f>Flight2!A13</f>
        <v>41705.699305555558</v>
      </c>
      <c r="D13" s="3" t="str">
        <f>IF(ISBLANK(Flight2!N13),"",Flight2!N13)</f>
        <v>FlightAware ADS-B (WMKK / KUL)</v>
      </c>
      <c r="E13" s="10">
        <f>Flight2!J13</f>
        <v>3505.2000000000003</v>
      </c>
      <c r="F13" s="10">
        <f t="shared" si="0"/>
        <v>3505.2000000000003</v>
      </c>
      <c r="G13" s="10" t="str">
        <f>"Flight2&lt;br/&gt;"&amp;D13&amp;"&lt;br/&gt;Altitude: "&amp;INT(E13/0.3048)&amp;" ft "&amp;INT(E13)&amp;" m&lt;br/&gt;Heading: "&amp;Flight2!E13&amp;" deg "&amp;Flight2!F13&amp;"&lt;br/&gt;Speed: "&amp;Flight2!H13&amp;" km/hr&lt;br/&gt;Distance traveled: "&amp;ROUND(Flight2!M13,0)&amp;" km&lt;br/&gt;UTC Time: "&amp;TEXT(Flight2!A13,"hh:mm")&amp;"   Elapsed time: "&amp;TEXT(Flight2!A13-Flight2!$A$3,"hh:mm")</f>
        <v>Flight2&lt;br/&gt;FlightAware ADS-B (WMKK / KUL)&lt;br/&gt;Altitude: 11500 ft 3505 m&lt;br/&gt;Heading: 25° deg NE&lt;br/&gt;Speed: 615 km/hr&lt;br/&gt;Distance traveled: 53 km&lt;br/&gt;UTC Time: 16:47   Elapsed time: 00:17</v>
      </c>
      <c r="H13" s="3" t="s">
        <v>107</v>
      </c>
      <c r="I13" s="3" t="s">
        <v>107</v>
      </c>
      <c r="J13" s="3" t="s">
        <v>187</v>
      </c>
      <c r="K13" s="3">
        <v>522</v>
      </c>
      <c r="L13" s="3" t="s">
        <v>109</v>
      </c>
      <c r="M13" s="3" t="s">
        <v>110</v>
      </c>
      <c r="N13" s="3">
        <v>0.5</v>
      </c>
      <c r="O13" s="3" t="b">
        <v>1</v>
      </c>
      <c r="P13" s="3" t="b">
        <v>1</v>
      </c>
    </row>
    <row r="14" spans="1:16" x14ac:dyDescent="0.25">
      <c r="A14" s="3">
        <f>Flight2!C14</f>
        <v>3.1806999999999999</v>
      </c>
      <c r="B14" s="3">
        <f>Flight2!D14</f>
        <v>101.8068</v>
      </c>
      <c r="C14" s="2">
        <f>Flight2!A14</f>
        <v>41705.699305555558</v>
      </c>
      <c r="D14" s="3" t="str">
        <f>IF(ISBLANK(Flight2!N14),"",Flight2!N14)</f>
        <v>FlightAware ADS-B (WMSA / SZB)</v>
      </c>
      <c r="E14" s="10">
        <f>Flight2!J14</f>
        <v>3810</v>
      </c>
      <c r="F14" s="10">
        <f t="shared" si="0"/>
        <v>3810</v>
      </c>
      <c r="G14" s="10" t="str">
        <f>"Flight2&lt;br/&gt;"&amp;D14&amp;"&lt;br/&gt;Altitude: "&amp;INT(E14/0.3048)&amp;" ft "&amp;INT(E14)&amp;" m&lt;br/&gt;Heading: "&amp;Flight2!E14&amp;" deg "&amp;Flight2!F14&amp;"&lt;br/&gt;Speed: "&amp;Flight2!H14&amp;" km/hr&lt;br/&gt;Distance traveled: "&amp;ROUND(Flight2!M14,0)&amp;" km&lt;br/&gt;UTC Time: "&amp;TEXT(Flight2!A14,"hh:mm")&amp;"   Elapsed time: "&amp;TEXT(Flight2!A14-Flight2!$A$3,"hh:mm")</f>
        <v>Flight2&lt;br/&gt;FlightAware ADS-B (WMSA / SZB)&lt;br/&gt;Altitude: 12500 ft 3810 m&lt;br/&gt;Heading: 26° deg NE&lt;br/&gt;Speed: 684 km/hr&lt;br/&gt;Distance traveled: 53 km&lt;br/&gt;UTC Time: 16:47   Elapsed time: 00:17</v>
      </c>
      <c r="H14" s="3" t="s">
        <v>107</v>
      </c>
      <c r="I14" s="3" t="s">
        <v>107</v>
      </c>
      <c r="J14" s="3" t="s">
        <v>187</v>
      </c>
      <c r="K14" s="3">
        <v>522</v>
      </c>
      <c r="L14" s="3" t="s">
        <v>109</v>
      </c>
      <c r="M14" s="3" t="s">
        <v>110</v>
      </c>
      <c r="N14" s="3">
        <v>0.5</v>
      </c>
      <c r="O14" s="3" t="b">
        <v>1</v>
      </c>
      <c r="P14" s="3" t="b">
        <v>1</v>
      </c>
    </row>
    <row r="15" spans="1:16" x14ac:dyDescent="0.25">
      <c r="A15" s="3">
        <f>Flight2!C15</f>
        <v>3.2351000000000001</v>
      </c>
      <c r="B15" s="3">
        <f>Flight2!D15</f>
        <v>101.8325</v>
      </c>
      <c r="C15" s="2">
        <f>Flight2!A15</f>
        <v>41705.700000000004</v>
      </c>
      <c r="D15" s="3" t="str">
        <f>IF(ISBLANK(Flight2!N15),"",Flight2!N15)</f>
        <v>FlightAware ADS-B (WMSA / SZB)</v>
      </c>
      <c r="E15" s="10">
        <f>Flight2!J15</f>
        <v>4267.2</v>
      </c>
      <c r="F15" s="10">
        <f t="shared" si="0"/>
        <v>4267.2</v>
      </c>
      <c r="G15" s="10" t="str">
        <f>"Flight2&lt;br/&gt;"&amp;D15&amp;"&lt;br/&gt;Altitude: "&amp;INT(E15/0.3048)&amp;" ft "&amp;INT(E15)&amp;" m&lt;br/&gt;Heading: "&amp;Flight2!E15&amp;" deg "&amp;Flight2!F15&amp;"&lt;br/&gt;Speed: "&amp;Flight2!H15&amp;" km/hr&lt;br/&gt;Distance traveled: "&amp;ROUND(Flight2!M15,0)&amp;" km&lt;br/&gt;UTC Time: "&amp;TEXT(Flight2!A15,"hh:mm")&amp;"   Elapsed time: "&amp;TEXT(Flight2!A15-Flight2!$A$3,"hh:mm")</f>
        <v>Flight2&lt;br/&gt;FlightAware ADS-B (WMSA / SZB)&lt;br/&gt;Altitude: 14000 ft 4267 m&lt;br/&gt;Heading: 26° deg NE&lt;br/&gt;Speed: 697 km/hr&lt;br/&gt;Distance traveled: 65 km&lt;br/&gt;UTC Time: 16:48   Elapsed time: 00:18</v>
      </c>
      <c r="H15" s="3" t="s">
        <v>107</v>
      </c>
      <c r="I15" s="3" t="s">
        <v>107</v>
      </c>
      <c r="J15" s="3" t="s">
        <v>187</v>
      </c>
      <c r="K15" s="3">
        <v>522</v>
      </c>
      <c r="L15" s="3" t="s">
        <v>109</v>
      </c>
      <c r="M15" s="3" t="s">
        <v>110</v>
      </c>
      <c r="N15" s="3">
        <v>0.5</v>
      </c>
      <c r="O15" s="3" t="b">
        <v>1</v>
      </c>
      <c r="P15" s="3" t="b">
        <v>1</v>
      </c>
    </row>
    <row r="16" spans="1:16" x14ac:dyDescent="0.25">
      <c r="A16" s="3">
        <f>Flight2!C16</f>
        <v>3.2827999999999999</v>
      </c>
      <c r="B16" s="3">
        <f>Flight2!D16</f>
        <v>101.8554</v>
      </c>
      <c r="C16" s="2">
        <f>Flight2!A16</f>
        <v>41705.700694444444</v>
      </c>
      <c r="D16" s="3" t="str">
        <f>IF(ISBLANK(Flight2!N16),"",Flight2!N16)</f>
        <v>FlightAware ADS-B (WMSA / SZB)</v>
      </c>
      <c r="E16" s="10">
        <f>Flight2!J16</f>
        <v>4693.92</v>
      </c>
      <c r="F16" s="10">
        <f t="shared" si="0"/>
        <v>4693.92</v>
      </c>
      <c r="G16" s="10" t="str">
        <f>"Flight2&lt;br/&gt;"&amp;D16&amp;"&lt;br/&gt;Altitude: "&amp;INT(E16/0.3048)&amp;" ft "&amp;INT(E16)&amp;" m&lt;br/&gt;Heading: "&amp;Flight2!E16&amp;" deg "&amp;Flight2!F16&amp;"&lt;br/&gt;Speed: "&amp;Flight2!H16&amp;" km/hr&lt;br/&gt;Distance traveled: "&amp;ROUND(Flight2!M16,0)&amp;" km&lt;br/&gt;UTC Time: "&amp;TEXT(Flight2!A16,"hh:mm")&amp;"   Elapsed time: "&amp;TEXT(Flight2!A16-Flight2!$A$3,"hh:mm")</f>
        <v>Flight2&lt;br/&gt;FlightAware ADS-B (WMSA / SZB)&lt;br/&gt;Altitude: 15400 ft 4693 m&lt;br/&gt;Heading: 26° deg NE&lt;br/&gt;Speed: 700 km/hr&lt;br/&gt;Distance traveled: 76 km&lt;br/&gt;UTC Time: 16:49   Elapsed time: 00:19</v>
      </c>
      <c r="H16" s="3" t="s">
        <v>107</v>
      </c>
      <c r="I16" s="3" t="s">
        <v>107</v>
      </c>
      <c r="J16" s="3" t="s">
        <v>187</v>
      </c>
      <c r="K16" s="3">
        <v>522</v>
      </c>
      <c r="L16" s="3" t="s">
        <v>109</v>
      </c>
      <c r="M16" s="3" t="s">
        <v>110</v>
      </c>
      <c r="N16" s="3">
        <v>0.5</v>
      </c>
      <c r="O16" s="3" t="b">
        <v>1</v>
      </c>
      <c r="P16" s="3" t="b">
        <v>1</v>
      </c>
    </row>
    <row r="17" spans="1:16" x14ac:dyDescent="0.25">
      <c r="A17" s="3">
        <f>Flight2!C17</f>
        <v>3.3302</v>
      </c>
      <c r="B17" s="3">
        <f>Flight2!D17</f>
        <v>101.8781</v>
      </c>
      <c r="C17" s="2">
        <f>Flight2!A17</f>
        <v>41705.700694444444</v>
      </c>
      <c r="D17" s="3" t="str">
        <f>IF(ISBLANK(Flight2!N17),"",Flight2!N17)</f>
        <v>FlightAware ADS-B (WMKF)</v>
      </c>
      <c r="E17" s="10">
        <f>Flight2!J17</f>
        <v>5029.2</v>
      </c>
      <c r="F17" s="10">
        <f t="shared" si="0"/>
        <v>5029.2</v>
      </c>
      <c r="G17" s="10" t="str">
        <f>"Flight2&lt;br/&gt;"&amp;D17&amp;"&lt;br/&gt;Altitude: "&amp;INT(E17/0.3048)&amp;" ft "&amp;INT(E17)&amp;" m&lt;br/&gt;Heading: "&amp;Flight2!E17&amp;" deg "&amp;Flight2!F17&amp;"&lt;br/&gt;Speed: "&amp;Flight2!H17&amp;" km/hr&lt;br/&gt;Distance traveled: "&amp;ROUND(Flight2!M17,0)&amp;" km&lt;br/&gt;UTC Time: "&amp;TEXT(Flight2!A17,"hh:mm")&amp;"   Elapsed time: "&amp;TEXT(Flight2!A17-Flight2!$A$3,"hh:mm")</f>
        <v>Flight2&lt;br/&gt;FlightAware ADS-B (WMKF)&lt;br/&gt;Altitude: 16500 ft 5029 m&lt;br/&gt;Heading: 26° deg NE&lt;br/&gt;Speed: 713 km/hr&lt;br/&gt;Distance traveled: 76 km&lt;br/&gt;UTC Time: 16:49   Elapsed time: 00:19</v>
      </c>
      <c r="H17" s="3" t="s">
        <v>107</v>
      </c>
      <c r="I17" s="3" t="s">
        <v>107</v>
      </c>
      <c r="J17" s="3" t="s">
        <v>187</v>
      </c>
      <c r="K17" s="3">
        <v>522</v>
      </c>
      <c r="L17" s="3" t="s">
        <v>109</v>
      </c>
      <c r="M17" s="3" t="s">
        <v>110</v>
      </c>
      <c r="N17" s="3">
        <v>0.5</v>
      </c>
      <c r="O17" s="3" t="b">
        <v>1</v>
      </c>
      <c r="P17" s="3" t="b">
        <v>1</v>
      </c>
    </row>
    <row r="18" spans="1:16" x14ac:dyDescent="0.25">
      <c r="A18" s="3">
        <f>Flight2!C18</f>
        <v>3.3877999999999999</v>
      </c>
      <c r="B18" s="3">
        <f>Flight2!D18</f>
        <v>101.9058</v>
      </c>
      <c r="C18" s="2">
        <f>Flight2!A18</f>
        <v>41705.701388888891</v>
      </c>
      <c r="D18" s="3" t="str">
        <f>IF(ISBLANK(Flight2!N18),"",Flight2!N18)</f>
        <v>FlightAware ADS-B (WMSA / SZB)</v>
      </c>
      <c r="E18" s="10">
        <f>Flight2!J18</f>
        <v>5425.4400000000005</v>
      </c>
      <c r="F18" s="10">
        <f t="shared" si="0"/>
        <v>5425.4400000000005</v>
      </c>
      <c r="G18" s="10" t="str">
        <f>"Flight2&lt;br/&gt;"&amp;D18&amp;"&lt;br/&gt;Altitude: "&amp;INT(E18/0.3048)&amp;" ft "&amp;INT(E18)&amp;" m&lt;br/&gt;Heading: "&amp;Flight2!E18&amp;" deg "&amp;Flight2!F18&amp;"&lt;br/&gt;Speed: "&amp;Flight2!H18&amp;" km/hr&lt;br/&gt;Distance traveled: "&amp;ROUND(Flight2!M18,0)&amp;" km&lt;br/&gt;UTC Time: "&amp;TEXT(Flight2!A18,"hh:mm")&amp;"   Elapsed time: "&amp;TEXT(Flight2!A18-Flight2!$A$3,"hh:mm")</f>
        <v>Flight2&lt;br/&gt;FlightAware ADS-B (WMSA / SZB)&lt;br/&gt;Altitude: 17800 ft 5425 m&lt;br/&gt;Heading: 26° deg NE&lt;br/&gt;Speed: 729 km/hr&lt;br/&gt;Distance traveled: 88 km&lt;br/&gt;UTC Time: 16:50   Elapsed time: 00:20</v>
      </c>
      <c r="H18" s="3" t="s">
        <v>107</v>
      </c>
      <c r="I18" s="3" t="s">
        <v>107</v>
      </c>
      <c r="J18" s="3" t="s">
        <v>187</v>
      </c>
      <c r="K18" s="3">
        <v>522</v>
      </c>
      <c r="L18" s="3" t="s">
        <v>109</v>
      </c>
      <c r="M18" s="3" t="s">
        <v>110</v>
      </c>
      <c r="N18" s="3">
        <v>0.5</v>
      </c>
      <c r="O18" s="3" t="b">
        <v>1</v>
      </c>
      <c r="P18" s="3" t="b">
        <v>1</v>
      </c>
    </row>
    <row r="19" spans="1:16" x14ac:dyDescent="0.25">
      <c r="A19" s="3">
        <f>Flight2!C19</f>
        <v>3.4285999999999999</v>
      </c>
      <c r="B19" s="3">
        <f>Flight2!D19</f>
        <v>101.92529999999999</v>
      </c>
      <c r="C19" s="2">
        <f>Flight2!A19</f>
        <v>41705.701388888891</v>
      </c>
      <c r="D19" s="3" t="str">
        <f>IF(ISBLANK(Flight2!N19),"",Flight2!N19)</f>
        <v>FlightAware ADS-B (WMKF)</v>
      </c>
      <c r="E19" s="10">
        <f>Flight2!J19</f>
        <v>5699.76</v>
      </c>
      <c r="F19" s="10">
        <f t="shared" si="0"/>
        <v>5699.76</v>
      </c>
      <c r="G19" s="10" t="str">
        <f>"Flight2&lt;br/&gt;"&amp;D19&amp;"&lt;br/&gt;Altitude: "&amp;INT(E19/0.3048)&amp;" ft "&amp;INT(E19)&amp;" m&lt;br/&gt;Heading: "&amp;Flight2!E19&amp;" deg "&amp;Flight2!F19&amp;"&lt;br/&gt;Speed: "&amp;Flight2!H19&amp;" km/hr&lt;br/&gt;Distance traveled: "&amp;ROUND(Flight2!M19,0)&amp;" km&lt;br/&gt;UTC Time: "&amp;TEXT(Flight2!A19,"hh:mm")&amp;"   Elapsed time: "&amp;TEXT(Flight2!A19-Flight2!$A$3,"hh:mm")</f>
        <v>Flight2&lt;br/&gt;FlightAware ADS-B (WMKF)&lt;br/&gt;Altitude: 18700 ft 5699 m&lt;br/&gt;Heading: 26° deg NE&lt;br/&gt;Speed: 734 km/hr&lt;br/&gt;Distance traveled: 88 km&lt;br/&gt;UTC Time: 16:50   Elapsed time: 00:20</v>
      </c>
      <c r="H19" s="3" t="s">
        <v>107</v>
      </c>
      <c r="I19" s="3" t="s">
        <v>107</v>
      </c>
      <c r="J19" s="3" t="s">
        <v>187</v>
      </c>
      <c r="K19" s="3">
        <v>522</v>
      </c>
      <c r="L19" s="3" t="s">
        <v>109</v>
      </c>
      <c r="M19" s="3" t="s">
        <v>110</v>
      </c>
      <c r="N19" s="3">
        <v>0.5</v>
      </c>
      <c r="O19" s="3" t="b">
        <v>1</v>
      </c>
      <c r="P19" s="3" t="b">
        <v>1</v>
      </c>
    </row>
    <row r="20" spans="1:16" x14ac:dyDescent="0.25">
      <c r="A20" s="3">
        <f>Flight2!C20</f>
        <v>3.4807000000000001</v>
      </c>
      <c r="B20" s="3">
        <f>Flight2!D20</f>
        <v>101.9496</v>
      </c>
      <c r="C20" s="2">
        <f>Flight2!A20</f>
        <v>41705.702083333337</v>
      </c>
      <c r="D20" s="3" t="str">
        <f>IF(ISBLANK(Flight2!N20),"",Flight2!N20)</f>
        <v>FlightAware ADS-B (WMSA / SZB)</v>
      </c>
      <c r="E20" s="10">
        <f>Flight2!J20</f>
        <v>6035.04</v>
      </c>
      <c r="F20" s="10">
        <f t="shared" si="0"/>
        <v>6035.04</v>
      </c>
      <c r="G20" s="10" t="str">
        <f>"Flight2&lt;br/&gt;"&amp;D20&amp;"&lt;br/&gt;Altitude: "&amp;INT(E20/0.3048)&amp;" ft "&amp;INT(E20)&amp;" m&lt;br/&gt;Heading: "&amp;Flight2!E20&amp;" deg "&amp;Flight2!F20&amp;"&lt;br/&gt;Speed: "&amp;Flight2!H20&amp;" km/hr&lt;br/&gt;Distance traveled: "&amp;ROUND(Flight2!M20,0)&amp;" km&lt;br/&gt;UTC Time: "&amp;TEXT(Flight2!A20,"hh:mm")&amp;"   Elapsed time: "&amp;TEXT(Flight2!A20-Flight2!$A$3,"hh:mm")</f>
        <v>Flight2&lt;br/&gt;FlightAware ADS-B (WMSA / SZB)&lt;br/&gt;Altitude: 19800 ft 6035 m&lt;br/&gt;Heading: 25° deg NE&lt;br/&gt;Speed: 745 km/hr&lt;br/&gt;Distance traveled: 101 km&lt;br/&gt;UTC Time: 16:51   Elapsed time: 00:21</v>
      </c>
      <c r="H20" s="3" t="s">
        <v>107</v>
      </c>
      <c r="I20" s="3" t="s">
        <v>107</v>
      </c>
      <c r="J20" s="3" t="s">
        <v>187</v>
      </c>
      <c r="K20" s="3">
        <v>522</v>
      </c>
      <c r="L20" s="3" t="s">
        <v>109</v>
      </c>
      <c r="M20" s="3" t="s">
        <v>110</v>
      </c>
      <c r="N20" s="3">
        <v>0.5</v>
      </c>
      <c r="O20" s="3" t="b">
        <v>1</v>
      </c>
      <c r="P20" s="3" t="b">
        <v>1</v>
      </c>
    </row>
    <row r="21" spans="1:16" x14ac:dyDescent="0.25">
      <c r="A21" s="3">
        <f>Flight2!C21</f>
        <v>3.5325000000000002</v>
      </c>
      <c r="B21" s="3">
        <f>Flight2!D21</f>
        <v>101.9736</v>
      </c>
      <c r="C21" s="2">
        <f>Flight2!A21</f>
        <v>41705.702083333337</v>
      </c>
      <c r="D21" s="3" t="str">
        <f>IF(ISBLANK(Flight2!N21),"",Flight2!N21)</f>
        <v>FlightAware ADS-B (WMSA / SZB)</v>
      </c>
      <c r="E21" s="10">
        <f>Flight2!J21</f>
        <v>6370.3200000000006</v>
      </c>
      <c r="F21" s="10">
        <f t="shared" si="0"/>
        <v>6370.3200000000006</v>
      </c>
      <c r="G21" s="10" t="str">
        <f>"Flight2&lt;br/&gt;"&amp;D21&amp;"&lt;br/&gt;Altitude: "&amp;INT(E21/0.3048)&amp;" ft "&amp;INT(E21)&amp;" m&lt;br/&gt;Heading: "&amp;Flight2!E21&amp;" deg "&amp;Flight2!F21&amp;"&lt;br/&gt;Speed: "&amp;Flight2!H21&amp;" km/hr&lt;br/&gt;Distance traveled: "&amp;ROUND(Flight2!M21,0)&amp;" km&lt;br/&gt;UTC Time: "&amp;TEXT(Flight2!A21,"hh:mm")&amp;"   Elapsed time: "&amp;TEXT(Flight2!A21-Flight2!$A$3,"hh:mm")</f>
        <v>Flight2&lt;br/&gt;FlightAware ADS-B (WMSA / SZB)&lt;br/&gt;Altitude: 20900 ft 6370 m&lt;br/&gt;Heading: 25° deg NE&lt;br/&gt;Speed: 756 km/hr&lt;br/&gt;Distance traveled: 101 km&lt;br/&gt;UTC Time: 16:51   Elapsed time: 00:21</v>
      </c>
      <c r="H21" s="3" t="s">
        <v>107</v>
      </c>
      <c r="I21" s="3" t="s">
        <v>107</v>
      </c>
      <c r="J21" s="3" t="s">
        <v>187</v>
      </c>
      <c r="K21" s="3">
        <v>522</v>
      </c>
      <c r="L21" s="3" t="s">
        <v>109</v>
      </c>
      <c r="M21" s="3" t="s">
        <v>110</v>
      </c>
      <c r="N21" s="3">
        <v>0.5</v>
      </c>
      <c r="O21" s="3" t="b">
        <v>1</v>
      </c>
      <c r="P21" s="3" t="b">
        <v>1</v>
      </c>
    </row>
    <row r="22" spans="1:16" x14ac:dyDescent="0.25">
      <c r="A22" s="3">
        <f>Flight2!C22</f>
        <v>3.5924</v>
      </c>
      <c r="B22" s="3">
        <f>Flight2!D22</f>
        <v>102.0018</v>
      </c>
      <c r="C22" s="2">
        <f>Flight2!A22</f>
        <v>41705.702777777777</v>
      </c>
      <c r="D22" s="3" t="str">
        <f>IF(ISBLANK(Flight2!N22),"",Flight2!N22)</f>
        <v>FlightAware ADS-B (WMSA / SZB)</v>
      </c>
      <c r="E22" s="10">
        <f>Flight2!J22</f>
        <v>6705.6</v>
      </c>
      <c r="F22" s="10">
        <f t="shared" si="0"/>
        <v>6705.6</v>
      </c>
      <c r="G22" s="10" t="str">
        <f>"Flight2&lt;br/&gt;"&amp;D22&amp;"&lt;br/&gt;Altitude: "&amp;INT(E22/0.3048)&amp;" ft "&amp;INT(E22)&amp;" m&lt;br/&gt;Heading: "&amp;Flight2!E22&amp;" deg "&amp;Flight2!F22&amp;"&lt;br/&gt;Speed: "&amp;Flight2!H22&amp;" km/hr&lt;br/&gt;Distance traveled: "&amp;ROUND(Flight2!M22,0)&amp;" km&lt;br/&gt;UTC Time: "&amp;TEXT(Flight2!A22,"hh:mm")&amp;"   Elapsed time: "&amp;TEXT(Flight2!A22-Flight2!$A$3,"hh:mm")</f>
        <v>Flight2&lt;br/&gt;FlightAware ADS-B (WMSA / SZB)&lt;br/&gt;Altitude: 22000 ft 6705 m&lt;br/&gt;Heading: 26° deg NE&lt;br/&gt;Speed: 774 km/hr&lt;br/&gt;Distance traveled: 114 km&lt;br/&gt;UTC Time: 16:52   Elapsed time: 00:22</v>
      </c>
      <c r="H22" s="3" t="s">
        <v>107</v>
      </c>
      <c r="I22" s="3" t="s">
        <v>107</v>
      </c>
      <c r="J22" s="3" t="s">
        <v>187</v>
      </c>
      <c r="K22" s="3">
        <v>522</v>
      </c>
      <c r="L22" s="3" t="s">
        <v>109</v>
      </c>
      <c r="M22" s="3" t="s">
        <v>110</v>
      </c>
      <c r="N22" s="3">
        <v>0.5</v>
      </c>
      <c r="O22" s="3" t="b">
        <v>1</v>
      </c>
      <c r="P22" s="3" t="b">
        <v>1</v>
      </c>
    </row>
    <row r="23" spans="1:16" x14ac:dyDescent="0.25">
      <c r="A23" s="3">
        <f>Flight2!C23</f>
        <v>3.6465999999999998</v>
      </c>
      <c r="B23" s="3">
        <f>Flight2!D23</f>
        <v>102.02760000000001</v>
      </c>
      <c r="C23" s="2">
        <f>Flight2!A23</f>
        <v>41705.702777777777</v>
      </c>
      <c r="D23" s="3" t="str">
        <f>IF(ISBLANK(Flight2!N23),"",Flight2!N23)</f>
        <v>FlightAware ADS-B (WMSA / SZB)</v>
      </c>
      <c r="E23" s="10">
        <f>Flight2!J23</f>
        <v>6949.4400000000005</v>
      </c>
      <c r="F23" s="10">
        <f t="shared" si="0"/>
        <v>6949.4400000000005</v>
      </c>
      <c r="G23" s="10" t="str">
        <f>"Flight2&lt;br/&gt;"&amp;D23&amp;"&lt;br/&gt;Altitude: "&amp;INT(E23/0.3048)&amp;" ft "&amp;INT(E23)&amp;" m&lt;br/&gt;Heading: "&amp;Flight2!E23&amp;" deg "&amp;Flight2!F23&amp;"&lt;br/&gt;Speed: "&amp;Flight2!H23&amp;" km/hr&lt;br/&gt;Distance traveled: "&amp;ROUND(Flight2!M23,0)&amp;" km&lt;br/&gt;UTC Time: "&amp;TEXT(Flight2!A23,"hh:mm")&amp;"   Elapsed time: "&amp;TEXT(Flight2!A23-Flight2!$A$3,"hh:mm")</f>
        <v>Flight2&lt;br/&gt;FlightAware ADS-B (WMSA / SZB)&lt;br/&gt;Altitude: 22800 ft 6949 m&lt;br/&gt;Heading: 25° deg NE&lt;br/&gt;Speed: 789 km/hr&lt;br/&gt;Distance traveled: 114 km&lt;br/&gt;UTC Time: 16:52   Elapsed time: 00:22</v>
      </c>
      <c r="H23" s="3" t="s">
        <v>107</v>
      </c>
      <c r="I23" s="3" t="s">
        <v>107</v>
      </c>
      <c r="J23" s="3" t="s">
        <v>187</v>
      </c>
      <c r="K23" s="3">
        <v>522</v>
      </c>
      <c r="L23" s="3" t="s">
        <v>109</v>
      </c>
      <c r="M23" s="3" t="s">
        <v>110</v>
      </c>
      <c r="N23" s="3">
        <v>0.5</v>
      </c>
      <c r="O23" s="3" t="b">
        <v>1</v>
      </c>
      <c r="P23" s="3" t="b">
        <v>1</v>
      </c>
    </row>
    <row r="24" spans="1:16" x14ac:dyDescent="0.25">
      <c r="A24" s="3">
        <f>Flight2!C24</f>
        <v>3.7073</v>
      </c>
      <c r="B24" s="3">
        <f>Flight2!D24</f>
        <v>102.05629999999999</v>
      </c>
      <c r="C24" s="2">
        <f>Flight2!A24</f>
        <v>41705.703472222223</v>
      </c>
      <c r="D24" s="3" t="str">
        <f>IF(ISBLANK(Flight2!N24),"",Flight2!N24)</f>
        <v>FlightAware ADS-B (WMSA / SZB)</v>
      </c>
      <c r="E24" s="10">
        <f>Flight2!J24</f>
        <v>7315.2000000000007</v>
      </c>
      <c r="F24" s="10">
        <f t="shared" si="0"/>
        <v>7315.2000000000007</v>
      </c>
      <c r="G24" s="10" t="str">
        <f>"Flight2&lt;br/&gt;"&amp;D24&amp;"&lt;br/&gt;Altitude: "&amp;INT(E24/0.3048)&amp;" ft "&amp;INT(E24)&amp;" m&lt;br/&gt;Heading: "&amp;Flight2!E24&amp;" deg "&amp;Flight2!F24&amp;"&lt;br/&gt;Speed: "&amp;Flight2!H24&amp;" km/hr&lt;br/&gt;Distance traveled: "&amp;ROUND(Flight2!M24,0)&amp;" km&lt;br/&gt;UTC Time: "&amp;TEXT(Flight2!A24,"hh:mm")&amp;"   Elapsed time: "&amp;TEXT(Flight2!A24-Flight2!$A$3,"hh:mm")</f>
        <v>Flight2&lt;br/&gt;FlightAware ADS-B (WMSA / SZB)&lt;br/&gt;Altitude: 24000 ft 7315 m&lt;br/&gt;Heading: 25° deg NE&lt;br/&gt;Speed: 790 km/hr&lt;br/&gt;Distance traveled: 127 km&lt;br/&gt;UTC Time: 16:53   Elapsed time: 00:23</v>
      </c>
      <c r="H24" s="3" t="s">
        <v>107</v>
      </c>
      <c r="I24" s="3" t="s">
        <v>107</v>
      </c>
      <c r="J24" s="3" t="s">
        <v>187</v>
      </c>
      <c r="K24" s="3">
        <v>522</v>
      </c>
      <c r="L24" s="3" t="s">
        <v>109</v>
      </c>
      <c r="M24" s="3" t="s">
        <v>110</v>
      </c>
      <c r="N24" s="3">
        <v>0.5</v>
      </c>
      <c r="O24" s="3" t="b">
        <v>1</v>
      </c>
      <c r="P24" s="3" t="b">
        <v>1</v>
      </c>
    </row>
    <row r="25" spans="1:16" x14ac:dyDescent="0.25">
      <c r="A25" s="3">
        <f>Flight2!C25</f>
        <v>3.7629999999999999</v>
      </c>
      <c r="B25" s="3">
        <f>Flight2!D25</f>
        <v>102.0825</v>
      </c>
      <c r="C25" s="2">
        <f>Flight2!A25</f>
        <v>41705.703472222223</v>
      </c>
      <c r="D25" s="3" t="str">
        <f>IF(ISBLANK(Flight2!N25),"",Flight2!N25)</f>
        <v>FlightAware ADS-B (WMSA / SZB)</v>
      </c>
      <c r="E25" s="10">
        <f>Flight2!J25</f>
        <v>7559.04</v>
      </c>
      <c r="F25" s="10">
        <f t="shared" si="0"/>
        <v>7559.04</v>
      </c>
      <c r="G25" s="10" t="str">
        <f>"Flight2&lt;br/&gt;"&amp;D25&amp;"&lt;br/&gt;Altitude: "&amp;INT(E25/0.3048)&amp;" ft "&amp;INT(E25)&amp;" m&lt;br/&gt;Heading: "&amp;Flight2!E25&amp;" deg "&amp;Flight2!F25&amp;"&lt;br/&gt;Speed: "&amp;Flight2!H25&amp;" km/hr&lt;br/&gt;Distance traveled: "&amp;ROUND(Flight2!M25,0)&amp;" km&lt;br/&gt;UTC Time: "&amp;TEXT(Flight2!A25,"hh:mm")&amp;"   Elapsed time: "&amp;TEXT(Flight2!A25-Flight2!$A$3,"hh:mm")</f>
        <v>Flight2&lt;br/&gt;FlightAware ADS-B (WMSA / SZB)&lt;br/&gt;Altitude: 24800 ft 7559 m&lt;br/&gt;Heading: 25° deg NE&lt;br/&gt;Speed: 801 km/hr&lt;br/&gt;Distance traveled: 127 km&lt;br/&gt;UTC Time: 16:53   Elapsed time: 00:23</v>
      </c>
      <c r="H25" s="3" t="s">
        <v>107</v>
      </c>
      <c r="I25" s="3" t="s">
        <v>107</v>
      </c>
      <c r="J25" s="3" t="s">
        <v>187</v>
      </c>
      <c r="K25" s="3">
        <v>522</v>
      </c>
      <c r="L25" s="3" t="s">
        <v>109</v>
      </c>
      <c r="M25" s="3" t="s">
        <v>110</v>
      </c>
      <c r="N25" s="3">
        <v>0.5</v>
      </c>
      <c r="O25" s="3" t="b">
        <v>1</v>
      </c>
      <c r="P25" s="3" t="b">
        <v>1</v>
      </c>
    </row>
    <row r="26" spans="1:16" x14ac:dyDescent="0.25">
      <c r="A26" s="3">
        <f>Flight2!C26</f>
        <v>3.8187000000000002</v>
      </c>
      <c r="B26" s="3">
        <f>Flight2!D26</f>
        <v>102.1087</v>
      </c>
      <c r="C26" s="2">
        <f>Flight2!A26</f>
        <v>41705.70416666667</v>
      </c>
      <c r="D26" s="3" t="str">
        <f>IF(ISBLANK(Flight2!N26),"",Flight2!N26)</f>
        <v>FlightAware ADS-B (WMSA / SZB)</v>
      </c>
      <c r="E26" s="10">
        <f>Flight2!J26</f>
        <v>7802.88</v>
      </c>
      <c r="F26" s="10">
        <f t="shared" si="0"/>
        <v>7802.88</v>
      </c>
      <c r="G26" s="10" t="str">
        <f>"Flight2&lt;br/&gt;"&amp;D26&amp;"&lt;br/&gt;Altitude: "&amp;INT(E26/0.3048)&amp;" ft "&amp;INT(E26)&amp;" m&lt;br/&gt;Heading: "&amp;Flight2!E26&amp;" deg "&amp;Flight2!F26&amp;"&lt;br/&gt;Speed: "&amp;Flight2!H26&amp;" km/hr&lt;br/&gt;Distance traveled: "&amp;ROUND(Flight2!M26,0)&amp;" km&lt;br/&gt;UTC Time: "&amp;TEXT(Flight2!A26,"hh:mm")&amp;"   Elapsed time: "&amp;TEXT(Flight2!A26-Flight2!$A$3,"hh:mm")</f>
        <v>Flight2&lt;br/&gt;FlightAware ADS-B (WMSA / SZB)&lt;br/&gt;Altitude: 25600 ft 7802 m&lt;br/&gt;Heading: 25° deg NE&lt;br/&gt;Speed: 814 km/hr&lt;br/&gt;Distance traveled: 140 km&lt;br/&gt;UTC Time: 16:54   Elapsed time: 00:24</v>
      </c>
      <c r="H26" s="3" t="s">
        <v>107</v>
      </c>
      <c r="I26" s="3" t="s">
        <v>107</v>
      </c>
      <c r="J26" s="3" t="s">
        <v>187</v>
      </c>
      <c r="K26" s="3">
        <v>522</v>
      </c>
      <c r="L26" s="3" t="s">
        <v>109</v>
      </c>
      <c r="M26" s="3" t="s">
        <v>110</v>
      </c>
      <c r="N26" s="3">
        <v>0.5</v>
      </c>
      <c r="O26" s="3" t="b">
        <v>1</v>
      </c>
      <c r="P26" s="3" t="b">
        <v>1</v>
      </c>
    </row>
    <row r="27" spans="1:16" x14ac:dyDescent="0.25">
      <c r="A27" s="3">
        <f>Flight2!C27</f>
        <v>3.8740000000000001</v>
      </c>
      <c r="B27" s="3">
        <f>Flight2!D27</f>
        <v>102.13460000000001</v>
      </c>
      <c r="C27" s="2">
        <f>Flight2!A27</f>
        <v>41705.70416666667</v>
      </c>
      <c r="D27" s="3" t="str">
        <f>IF(ISBLANK(Flight2!N27),"",Flight2!N27)</f>
        <v>FlightAware ADS-B (WMSA / SZB)</v>
      </c>
      <c r="E27" s="10">
        <f>Flight2!J27</f>
        <v>7985.76</v>
      </c>
      <c r="F27" s="10">
        <f t="shared" si="0"/>
        <v>7985.76</v>
      </c>
      <c r="G27" s="10" t="str">
        <f>"Flight2&lt;br/&gt;"&amp;D27&amp;"&lt;br/&gt;Altitude: "&amp;INT(E27/0.3048)&amp;" ft "&amp;INT(E27)&amp;" m&lt;br/&gt;Heading: "&amp;Flight2!E27&amp;" deg "&amp;Flight2!F27&amp;"&lt;br/&gt;Speed: "&amp;Flight2!H27&amp;" km/hr&lt;br/&gt;Distance traveled: "&amp;ROUND(Flight2!M27,0)&amp;" km&lt;br/&gt;UTC Time: "&amp;TEXT(Flight2!A27,"hh:mm")&amp;"   Elapsed time: "&amp;TEXT(Flight2!A27-Flight2!$A$3,"hh:mm")</f>
        <v>Flight2&lt;br/&gt;FlightAware ADS-B (WMSA / SZB)&lt;br/&gt;Altitude: 26200 ft 7985 m&lt;br/&gt;Heading: 25° deg NE&lt;br/&gt;Speed: 830 km/hr&lt;br/&gt;Distance traveled: 140 km&lt;br/&gt;UTC Time: 16:54   Elapsed time: 00:24</v>
      </c>
      <c r="H27" s="3" t="s">
        <v>107</v>
      </c>
      <c r="I27" s="3" t="s">
        <v>107</v>
      </c>
      <c r="J27" s="3" t="s">
        <v>187</v>
      </c>
      <c r="K27" s="3">
        <v>522</v>
      </c>
      <c r="L27" s="3" t="s">
        <v>109</v>
      </c>
      <c r="M27" s="3" t="s">
        <v>110</v>
      </c>
      <c r="N27" s="3">
        <v>0.5</v>
      </c>
      <c r="O27" s="3" t="b">
        <v>1</v>
      </c>
      <c r="P27" s="3" t="b">
        <v>1</v>
      </c>
    </row>
    <row r="28" spans="1:16" x14ac:dyDescent="0.25">
      <c r="A28" s="3">
        <f>Flight2!C28</f>
        <v>3.9316</v>
      </c>
      <c r="B28" s="3">
        <f>Flight2!D28</f>
        <v>102.1618</v>
      </c>
      <c r="C28" s="2">
        <f>Flight2!A28</f>
        <v>41705.704861111117</v>
      </c>
      <c r="D28" s="3" t="str">
        <f>IF(ISBLANK(Flight2!N28),"",Flight2!N28)</f>
        <v>FlightAware ADS-B (WMSA / SZB)</v>
      </c>
      <c r="E28" s="10">
        <f>Flight2!J28</f>
        <v>8199.1200000000008</v>
      </c>
      <c r="F28" s="10">
        <f t="shared" si="0"/>
        <v>8199.1200000000008</v>
      </c>
      <c r="G28" s="10" t="str">
        <f>"Flight2&lt;br/&gt;"&amp;D28&amp;"&lt;br/&gt;Altitude: "&amp;INT(E28/0.3048)&amp;" ft "&amp;INT(E28)&amp;" m&lt;br/&gt;Heading: "&amp;Flight2!E28&amp;" deg "&amp;Flight2!F28&amp;"&lt;br/&gt;Speed: "&amp;Flight2!H28&amp;" km/hr&lt;br/&gt;Distance traveled: "&amp;ROUND(Flight2!M28,0)&amp;" km&lt;br/&gt;UTC Time: "&amp;TEXT(Flight2!A28,"hh:mm")&amp;"   Elapsed time: "&amp;TEXT(Flight2!A28-Flight2!$A$3,"hh:mm")</f>
        <v>Flight2&lt;br/&gt;FlightAware ADS-B (WMSA / SZB)&lt;br/&gt;Altitude: 26900 ft 8199 m&lt;br/&gt;Heading: 25° deg NE&lt;br/&gt;Speed: 840 km/hr&lt;br/&gt;Distance traveled: 154 km&lt;br/&gt;UTC Time: 16:55   Elapsed time: 00:25</v>
      </c>
      <c r="H28" s="3" t="s">
        <v>107</v>
      </c>
      <c r="I28" s="3" t="s">
        <v>107</v>
      </c>
      <c r="J28" s="3" t="s">
        <v>187</v>
      </c>
      <c r="K28" s="3">
        <v>522</v>
      </c>
      <c r="L28" s="3" t="s">
        <v>109</v>
      </c>
      <c r="M28" s="3" t="s">
        <v>110</v>
      </c>
      <c r="N28" s="3">
        <v>0.5</v>
      </c>
      <c r="O28" s="3" t="b">
        <v>1</v>
      </c>
      <c r="P28" s="3" t="b">
        <v>1</v>
      </c>
    </row>
    <row r="29" spans="1:16" x14ac:dyDescent="0.25">
      <c r="A29" s="3">
        <f>Flight2!C29</f>
        <v>3.9967999999999999</v>
      </c>
      <c r="B29" s="3">
        <f>Flight2!D29</f>
        <v>102.1926</v>
      </c>
      <c r="C29" s="2">
        <f>Flight2!A29</f>
        <v>41705.704861111117</v>
      </c>
      <c r="D29" s="3" t="str">
        <f>IF(ISBLANK(Flight2!N29),"",Flight2!N29)</f>
        <v>FlightAware ADS-B (WMSA / SZB)</v>
      </c>
      <c r="E29" s="10">
        <f>Flight2!J29</f>
        <v>8442.9600000000009</v>
      </c>
      <c r="F29" s="10">
        <f t="shared" si="0"/>
        <v>8442.9600000000009</v>
      </c>
      <c r="G29" s="10" t="str">
        <f>"Flight2&lt;br/&gt;"&amp;D29&amp;"&lt;br/&gt;Altitude: "&amp;INT(E29/0.3048)&amp;" ft "&amp;INT(E29)&amp;" m&lt;br/&gt;Heading: "&amp;Flight2!E29&amp;" deg "&amp;Flight2!F29&amp;"&lt;br/&gt;Speed: "&amp;Flight2!H29&amp;" km/hr&lt;br/&gt;Distance traveled: "&amp;ROUND(Flight2!M29,0)&amp;" km&lt;br/&gt;UTC Time: "&amp;TEXT(Flight2!A29,"hh:mm")&amp;"   Elapsed time: "&amp;TEXT(Flight2!A29-Flight2!$A$3,"hh:mm")</f>
        <v>Flight2&lt;br/&gt;FlightAware ADS-B (WMSA / SZB)&lt;br/&gt;Altitude: 27700 ft 8442 m&lt;br/&gt;Heading: 25° deg NE&lt;br/&gt;Speed: 848 km/hr&lt;br/&gt;Distance traveled: 154 km&lt;br/&gt;UTC Time: 16:55   Elapsed time: 00:25</v>
      </c>
      <c r="H29" s="3" t="s">
        <v>107</v>
      </c>
      <c r="I29" s="3" t="s">
        <v>107</v>
      </c>
      <c r="J29" s="3" t="s">
        <v>187</v>
      </c>
      <c r="K29" s="3">
        <v>522</v>
      </c>
      <c r="L29" s="3" t="s">
        <v>109</v>
      </c>
      <c r="M29" s="3" t="s">
        <v>110</v>
      </c>
      <c r="N29" s="3">
        <v>0.5</v>
      </c>
      <c r="O29" s="3" t="b">
        <v>1</v>
      </c>
      <c r="P29" s="3" t="b">
        <v>1</v>
      </c>
    </row>
    <row r="30" spans="1:16" x14ac:dyDescent="0.25">
      <c r="A30" s="3">
        <f>Flight2!C30</f>
        <v>4.0739999999999998</v>
      </c>
      <c r="B30" s="3">
        <f>Flight2!D30</f>
        <v>102.2289</v>
      </c>
      <c r="C30" s="2">
        <f>Flight2!A30</f>
        <v>41705.705555555556</v>
      </c>
      <c r="D30" s="3" t="str">
        <f>IF(ISBLANK(Flight2!N30),"",Flight2!N30)</f>
        <v>FlightAware ADS-B (WMSA / SZB)</v>
      </c>
      <c r="E30" s="10">
        <f>Flight2!J30</f>
        <v>8717.2800000000007</v>
      </c>
      <c r="F30" s="10">
        <f t="shared" si="0"/>
        <v>8717.2800000000007</v>
      </c>
      <c r="G30" s="10" t="str">
        <f>"Flight2&lt;br/&gt;"&amp;D30&amp;"&lt;br/&gt;Altitude: "&amp;INT(E30/0.3048)&amp;" ft "&amp;INT(E30)&amp;" m&lt;br/&gt;Heading: "&amp;Flight2!E30&amp;" deg "&amp;Flight2!F30&amp;"&lt;br/&gt;Speed: "&amp;Flight2!H30&amp;" km/hr&lt;br/&gt;Distance traveled: "&amp;ROUND(Flight2!M30,0)&amp;" km&lt;br/&gt;UTC Time: "&amp;TEXT(Flight2!A30,"hh:mm")&amp;"   Elapsed time: "&amp;TEXT(Flight2!A30-Flight2!$A$3,"hh:mm")</f>
        <v>Flight2&lt;br/&gt;FlightAware ADS-B (WMSA / SZB)&lt;br/&gt;Altitude: 28600 ft 8717 m&lt;br/&gt;Heading: 25° deg NE&lt;br/&gt;Speed: 861 km/hr&lt;br/&gt;Distance traveled: 169 km&lt;br/&gt;UTC Time: 16:56   Elapsed time: 00:26</v>
      </c>
      <c r="H30" s="3" t="s">
        <v>107</v>
      </c>
      <c r="I30" s="3" t="s">
        <v>107</v>
      </c>
      <c r="J30" s="3" t="s">
        <v>187</v>
      </c>
      <c r="K30" s="3">
        <v>522</v>
      </c>
      <c r="L30" s="3" t="s">
        <v>109</v>
      </c>
      <c r="M30" s="3" t="s">
        <v>110</v>
      </c>
      <c r="N30" s="3">
        <v>0.5</v>
      </c>
      <c r="O30" s="3" t="b">
        <v>1</v>
      </c>
      <c r="P30" s="3" t="b">
        <v>1</v>
      </c>
    </row>
    <row r="31" spans="1:16" x14ac:dyDescent="0.25">
      <c r="A31" s="3">
        <f>Flight2!C31</f>
        <v>4.1429999999999998</v>
      </c>
      <c r="B31" s="3">
        <f>Flight2!D31</f>
        <v>102.2615</v>
      </c>
      <c r="C31" s="2">
        <f>Flight2!A31</f>
        <v>41705.706250000003</v>
      </c>
      <c r="D31" s="3" t="str">
        <f>IF(ISBLANK(Flight2!N31),"",Flight2!N31)</f>
        <v>FlightAware ADS-B (WMSA / SZB)</v>
      </c>
      <c r="E31" s="10">
        <f>Flight2!J31</f>
        <v>8961.1200000000008</v>
      </c>
      <c r="F31" s="10">
        <f t="shared" si="0"/>
        <v>8961.1200000000008</v>
      </c>
      <c r="G31" s="10" t="str">
        <f>"Flight2&lt;br/&gt;"&amp;D31&amp;"&lt;br/&gt;Altitude: "&amp;INT(E31/0.3048)&amp;" ft "&amp;INT(E31)&amp;" m&lt;br/&gt;Heading: "&amp;Flight2!E31&amp;" deg "&amp;Flight2!F31&amp;"&lt;br/&gt;Speed: "&amp;Flight2!H31&amp;" km/hr&lt;br/&gt;Distance traveled: "&amp;ROUND(Flight2!M31,0)&amp;" km&lt;br/&gt;UTC Time: "&amp;TEXT(Flight2!A31,"hh:mm")&amp;"   Elapsed time: "&amp;TEXT(Flight2!A31-Flight2!$A$3,"hh:mm")</f>
        <v>Flight2&lt;br/&gt;FlightAware ADS-B (WMSA / SZB)&lt;br/&gt;Altitude: 29400 ft 8961 m&lt;br/&gt;Heading: 25° deg NE&lt;br/&gt;Speed: 869 km/hr&lt;br/&gt;Distance traveled: 183 km&lt;br/&gt;UTC Time: 16:57   Elapsed time: 00:27</v>
      </c>
      <c r="H31" s="3" t="s">
        <v>107</v>
      </c>
      <c r="I31" s="3" t="s">
        <v>107</v>
      </c>
      <c r="J31" s="3" t="s">
        <v>187</v>
      </c>
      <c r="K31" s="3">
        <v>522</v>
      </c>
      <c r="L31" s="3" t="s">
        <v>109</v>
      </c>
      <c r="M31" s="3" t="s">
        <v>110</v>
      </c>
      <c r="N31" s="3">
        <v>0.5</v>
      </c>
      <c r="O31" s="3" t="b">
        <v>1</v>
      </c>
      <c r="P31" s="3" t="b">
        <v>1</v>
      </c>
    </row>
    <row r="32" spans="1:16" x14ac:dyDescent="0.25">
      <c r="A32" s="3">
        <f>Flight2!C32</f>
        <v>4.2042000000000002</v>
      </c>
      <c r="B32" s="3">
        <f>Flight2!D32</f>
        <v>102.29040000000001</v>
      </c>
      <c r="C32" s="2">
        <f>Flight2!A32</f>
        <v>41705.706250000003</v>
      </c>
      <c r="D32" s="3" t="str">
        <f>IF(ISBLANK(Flight2!N32),"",Flight2!N32)</f>
        <v>FlightAware ADS-B (WMSA / SZB)</v>
      </c>
      <c r="E32" s="10">
        <f>Flight2!J32</f>
        <v>9144</v>
      </c>
      <c r="F32" s="10">
        <f t="shared" si="0"/>
        <v>9144</v>
      </c>
      <c r="G32" s="10" t="str">
        <f>"Flight2&lt;br/&gt;"&amp;D32&amp;"&lt;br/&gt;Altitude: "&amp;INT(E32/0.3048)&amp;" ft "&amp;INT(E32)&amp;" m&lt;br/&gt;Heading: "&amp;Flight2!E32&amp;" deg "&amp;Flight2!F32&amp;"&lt;br/&gt;Speed: "&amp;Flight2!H32&amp;" km/hr&lt;br/&gt;Distance traveled: "&amp;ROUND(Flight2!M32,0)&amp;" km&lt;br/&gt;UTC Time: "&amp;TEXT(Flight2!A32,"hh:mm")&amp;"   Elapsed time: "&amp;TEXT(Flight2!A32-Flight2!$A$3,"hh:mm")</f>
        <v>Flight2&lt;br/&gt;FlightAware ADS-B (WMSA / SZB)&lt;br/&gt;Altitude: 30000 ft 9144 m&lt;br/&gt;Heading: 25° deg NE&lt;br/&gt;Speed: 874 km/hr&lt;br/&gt;Distance traveled: 183 km&lt;br/&gt;UTC Time: 16:57   Elapsed time: 00:27</v>
      </c>
      <c r="H32" s="3" t="s">
        <v>107</v>
      </c>
      <c r="I32" s="3" t="s">
        <v>107</v>
      </c>
      <c r="J32" s="3" t="s">
        <v>187</v>
      </c>
      <c r="K32" s="3">
        <v>522</v>
      </c>
      <c r="L32" s="3" t="s">
        <v>109</v>
      </c>
      <c r="M32" s="3" t="s">
        <v>110</v>
      </c>
      <c r="N32" s="3">
        <v>0.5</v>
      </c>
      <c r="O32" s="3" t="b">
        <v>1</v>
      </c>
      <c r="P32" s="3" t="b">
        <v>1</v>
      </c>
    </row>
    <row r="33" spans="1:16" x14ac:dyDescent="0.25">
      <c r="A33" s="3">
        <f>Flight2!C33</f>
        <v>4.7015000000000002</v>
      </c>
      <c r="B33" s="3">
        <f>Flight2!D33</f>
        <v>102.52509999999999</v>
      </c>
      <c r="C33" s="2">
        <f>Flight2!A33</f>
        <v>41705.709027777782</v>
      </c>
      <c r="D33" s="3" t="str">
        <f>IF(ISBLANK(Flight2!N33),"",Flight2!N33)</f>
        <v>FlightAware ADS-B (WMKP / PEN)</v>
      </c>
      <c r="E33" s="10">
        <f>Flight2!J33</f>
        <v>10668</v>
      </c>
      <c r="F33" s="10">
        <f t="shared" si="0"/>
        <v>10668</v>
      </c>
      <c r="G33" s="10" t="str">
        <f>"Flight2&lt;br/&gt;"&amp;D33&amp;"&lt;br/&gt;Altitude: "&amp;INT(E33/0.3048)&amp;" ft "&amp;INT(E33)&amp;" m&lt;br/&gt;Heading: "&amp;Flight2!E33&amp;" deg "&amp;Flight2!F33&amp;"&lt;br/&gt;Speed: "&amp;Flight2!H33&amp;" km/hr&lt;br/&gt;Distance traveled: "&amp;ROUND(Flight2!M33,0)&amp;" km&lt;br/&gt;UTC Time: "&amp;TEXT(Flight2!A33,"hh:mm")&amp;"   Elapsed time: "&amp;TEXT(Flight2!A33-Flight2!$A$3,"hh:mm")</f>
        <v>Flight2&lt;br/&gt;FlightAware ADS-B (WMKP / PEN)&lt;br/&gt;Altitude: 35000 ft 10668 m&lt;br/&gt;Heading: 25° deg NE&lt;br/&gt;Speed: 867 km/hr&lt;br/&gt;Distance traveled: 241 km&lt;br/&gt;UTC Time: 17:01   Elapsed time: 00:31</v>
      </c>
      <c r="H33" s="3" t="s">
        <v>107</v>
      </c>
      <c r="I33" s="3" t="s">
        <v>107</v>
      </c>
      <c r="J33" s="3" t="s">
        <v>187</v>
      </c>
      <c r="K33" s="3">
        <v>522</v>
      </c>
      <c r="L33" s="3" t="s">
        <v>109</v>
      </c>
      <c r="M33" s="3" t="s">
        <v>110</v>
      </c>
      <c r="N33" s="3">
        <v>0.5</v>
      </c>
      <c r="O33" s="3" t="b">
        <v>1</v>
      </c>
      <c r="P33" s="3" t="b">
        <v>1</v>
      </c>
    </row>
    <row r="34" spans="1:16" x14ac:dyDescent="0.25">
      <c r="A34" s="3">
        <f>Flight2!C34</f>
        <v>4.7073</v>
      </c>
      <c r="B34" s="3">
        <f>Flight2!D34</f>
        <v>102.5278</v>
      </c>
      <c r="C34" s="2">
        <f>Flight2!A34</f>
        <v>41705.709722222222</v>
      </c>
      <c r="D34" s="3" t="str">
        <f>IF(ISBLANK(Flight2!N34),"",Flight2!N34)</f>
        <v>FlightAware ADS-B (WMKP / PEN)</v>
      </c>
      <c r="E34" s="10">
        <f>Flight2!J34</f>
        <v>10668</v>
      </c>
      <c r="F34" s="10">
        <f t="shared" si="0"/>
        <v>10668</v>
      </c>
      <c r="G34" s="10" t="str">
        <f>"Flight2&lt;br/&gt;"&amp;D34&amp;"&lt;br/&gt;Altitude: "&amp;INT(E34/0.3048)&amp;" ft "&amp;INT(E34)&amp;" m&lt;br/&gt;Heading: "&amp;Flight2!E34&amp;" deg "&amp;Flight2!F34&amp;"&lt;br/&gt;Speed: "&amp;Flight2!H34&amp;" km/hr&lt;br/&gt;Distance traveled: "&amp;ROUND(Flight2!M34,0)&amp;" km&lt;br/&gt;UTC Time: "&amp;TEXT(Flight2!A34,"hh:mm")&amp;"   Elapsed time: "&amp;TEXT(Flight2!A34-Flight2!$A$3,"hh:mm")</f>
        <v>Flight2&lt;br/&gt;FlightAware ADS-B (WMKP / PEN)&lt;br/&gt;Altitude: 35000 ft 10668 m&lt;br/&gt;Heading: 25 deg NE&lt;br/&gt;Speed: 867 km/hr&lt;br/&gt;Distance traveled: 256 km&lt;br/&gt;UTC Time: 17:02   Elapsed time: 00:32</v>
      </c>
      <c r="H34" s="3" t="s">
        <v>107</v>
      </c>
      <c r="I34" s="3" t="s">
        <v>107</v>
      </c>
      <c r="J34" s="3" t="s">
        <v>187</v>
      </c>
      <c r="K34" s="3">
        <v>522</v>
      </c>
      <c r="L34" s="3" t="s">
        <v>109</v>
      </c>
      <c r="M34" s="3" t="s">
        <v>110</v>
      </c>
      <c r="N34" s="3">
        <v>0.5</v>
      </c>
      <c r="O34" s="3" t="b">
        <v>1</v>
      </c>
      <c r="P34" s="3" t="b">
        <v>1</v>
      </c>
    </row>
    <row r="35" spans="1:16" x14ac:dyDescent="0.25">
      <c r="A35" s="3">
        <f>Flight2!C35</f>
        <v>5.0600188684601273</v>
      </c>
      <c r="B35" s="3">
        <f>Flight2!D35</f>
        <v>102.69292729392427</v>
      </c>
      <c r="C35" s="2">
        <f>Flight2!A35</f>
        <v>41705.711805555555</v>
      </c>
      <c r="D35" s="3" t="str">
        <f>IF(ISBLANK(Flight2!N35),"",Flight2!N35)</f>
        <v/>
      </c>
      <c r="E35" s="10">
        <f>Flight2!J35</f>
        <v>10668</v>
      </c>
      <c r="F35" s="10">
        <f t="shared" si="0"/>
        <v>10668</v>
      </c>
      <c r="G35" s="10" t="str">
        <f>"Flight2&lt;br/&gt;"&amp;D35&amp;"&lt;br/&gt;Altitude: "&amp;INT(E35/0.3048)&amp;" ft "&amp;INT(E35)&amp;" m&lt;br/&gt;Heading: "&amp;Flight2!E35&amp;" deg "&amp;Flight2!F35&amp;"&lt;br/&gt;Speed: "&amp;Flight2!H35&amp;" km/hr&lt;br/&gt;Distance traveled: "&amp;ROUND(Flight2!M35,0)&amp;" km&lt;br/&gt;UTC Time: "&amp;TEXT(Flight2!A35,"hh:mm")&amp;"   Elapsed time: "&amp;TEXT(Flight2!A35-Flight2!$A$3,"hh:mm")</f>
        <v>Flight2&lt;br/&gt;&lt;br/&gt;Altitude: 35000 ft 10668 m&lt;br/&gt;Heading: 25 deg NE&lt;br/&gt;Speed: 867 km/hr&lt;br/&gt;Distance traveled: 299 km&lt;br/&gt;UTC Time: 17:05   Elapsed time: 00:35</v>
      </c>
      <c r="H35" s="3" t="s">
        <v>107</v>
      </c>
      <c r="I35" s="3" t="s">
        <v>107</v>
      </c>
      <c r="J35" s="3" t="s">
        <v>187</v>
      </c>
      <c r="K35" s="3">
        <v>522</v>
      </c>
      <c r="L35" s="3" t="s">
        <v>109</v>
      </c>
      <c r="M35" s="3" t="s">
        <v>110</v>
      </c>
      <c r="N35" s="3">
        <v>0.5</v>
      </c>
      <c r="O35" s="3" t="b">
        <v>1</v>
      </c>
      <c r="P35" s="3" t="b">
        <v>1</v>
      </c>
    </row>
    <row r="36" spans="1:16" x14ac:dyDescent="0.25">
      <c r="A36" s="3">
        <f>Flight2!C36</f>
        <v>5.1768421360311976</v>
      </c>
      <c r="B36" s="3">
        <f>Flight2!D36</f>
        <v>102.74762704131834</v>
      </c>
      <c r="C36" s="2">
        <f>Flight2!A36</f>
        <v>41705.712500000001</v>
      </c>
      <c r="D36" s="3" t="str">
        <f>IF(ISBLANK(Flight2!N36),"",Flight2!N36)</f>
        <v/>
      </c>
      <c r="E36" s="10">
        <f>Flight2!J36</f>
        <v>10668</v>
      </c>
      <c r="F36" s="10">
        <f t="shared" si="0"/>
        <v>10668</v>
      </c>
      <c r="G36" s="10" t="str">
        <f>"Flight2&lt;br/&gt;"&amp;D36&amp;"&lt;br/&gt;Altitude: "&amp;INT(E36/0.3048)&amp;" ft "&amp;INT(E36)&amp;" m&lt;br/&gt;Heading: "&amp;Flight2!E36&amp;" deg "&amp;Flight2!F36&amp;"&lt;br/&gt;Speed: "&amp;Flight2!H36&amp;" km/hr&lt;br/&gt;Distance traveled: "&amp;ROUND(Flight2!M36,0)&amp;" km&lt;br/&gt;UTC Time: "&amp;TEXT(Flight2!A36,"hh:mm")&amp;"   Elapsed time: "&amp;TEXT(Flight2!A36-Flight2!$A$3,"hh:mm")</f>
        <v>Flight2&lt;br/&gt;&lt;br/&gt;Altitude: 35000 ft 10668 m&lt;br/&gt;Heading: 25 deg NE&lt;br/&gt;Speed: 860 km/hr&lt;br/&gt;Distance traveled: 313 km&lt;br/&gt;UTC Time: 17:06   Elapsed time: 00:36</v>
      </c>
      <c r="H36" s="3" t="s">
        <v>107</v>
      </c>
      <c r="I36" s="3" t="s">
        <v>107</v>
      </c>
      <c r="J36" s="3" t="s">
        <v>187</v>
      </c>
      <c r="K36" s="3">
        <v>522</v>
      </c>
      <c r="L36" s="3" t="s">
        <v>109</v>
      </c>
      <c r="M36" s="3" t="s">
        <v>110</v>
      </c>
      <c r="N36" s="3">
        <v>0.5</v>
      </c>
      <c r="O36" s="3" t="b">
        <v>1</v>
      </c>
      <c r="P36" s="3" t="b">
        <v>1</v>
      </c>
    </row>
    <row r="37" spans="1:16" x14ac:dyDescent="0.25">
      <c r="A37" s="3">
        <f>Flight2!C37</f>
        <v>5.2936653503539945</v>
      </c>
      <c r="B37" s="3">
        <f>Flight2!D37</f>
        <v>102.80233700889808</v>
      </c>
      <c r="C37" s="2">
        <f>Flight2!A37</f>
        <v>41705.713194444448</v>
      </c>
      <c r="D37" s="3" t="str">
        <f>IF(ISBLANK(Flight2!N37),"",Flight2!N37)</f>
        <v>Last ACARS</v>
      </c>
      <c r="E37" s="10">
        <f>Flight2!J37</f>
        <v>10668</v>
      </c>
      <c r="F37" s="10">
        <f t="shared" si="0"/>
        <v>10668</v>
      </c>
      <c r="G37" s="10" t="str">
        <f>"Flight2&lt;br/&gt;"&amp;D37&amp;"&lt;br/&gt;Altitude: "&amp;INT(E37/0.3048)&amp;" ft "&amp;INT(E37)&amp;" m&lt;br/&gt;Heading: "&amp;Flight2!E37&amp;" deg "&amp;Flight2!F37&amp;"&lt;br/&gt;Speed: "&amp;Flight2!H37&amp;" km/hr&lt;br/&gt;Distance traveled: "&amp;ROUND(Flight2!M37,0)&amp;" km&lt;br/&gt;UTC Time: "&amp;TEXT(Flight2!A37,"hh:mm")&amp;"   Elapsed time: "&amp;TEXT(Flight2!A37-Flight2!$A$3,"hh:mm")</f>
        <v>Flight2&lt;br/&gt;Last ACARS&lt;br/&gt;Altitude: 35000 ft 10668 m&lt;br/&gt;Heading: 25 deg NE&lt;br/&gt;Speed: 860 km/hr&lt;br/&gt;Distance traveled: 328 km&lt;br/&gt;UTC Time: 17:07   Elapsed time: 00:37</v>
      </c>
      <c r="H37" s="3" t="s">
        <v>107</v>
      </c>
      <c r="I37" s="3" t="s">
        <v>107</v>
      </c>
      <c r="J37" s="3" t="s">
        <v>187</v>
      </c>
      <c r="K37" s="3">
        <v>522</v>
      </c>
      <c r="L37" s="3" t="s">
        <v>109</v>
      </c>
      <c r="M37" s="3" t="s">
        <v>110</v>
      </c>
      <c r="N37" s="3">
        <v>0.5</v>
      </c>
      <c r="O37" s="3" t="b">
        <v>1</v>
      </c>
      <c r="P37" s="3" t="b">
        <v>1</v>
      </c>
    </row>
    <row r="38" spans="1:16" x14ac:dyDescent="0.25">
      <c r="A38" s="3">
        <f>Flight2!C38</f>
        <v>5.4104885114084196</v>
      </c>
      <c r="B38" s="3">
        <f>Flight2!D38</f>
        <v>102.85705742801107</v>
      </c>
      <c r="C38" s="2">
        <f>Flight2!A38</f>
        <v>41705.713888888895</v>
      </c>
      <c r="D38" s="3" t="str">
        <f>IF(ISBLANK(Flight2!N38),"",Flight2!N38)</f>
        <v/>
      </c>
      <c r="E38" s="10">
        <f>Flight2!J38</f>
        <v>10668</v>
      </c>
      <c r="F38" s="10">
        <f t="shared" si="0"/>
        <v>10668</v>
      </c>
      <c r="G38" s="10" t="str">
        <f>"Flight2&lt;br/&gt;"&amp;D38&amp;"&lt;br/&gt;Altitude: "&amp;INT(E38/0.3048)&amp;" ft "&amp;INT(E38)&amp;" m&lt;br/&gt;Heading: "&amp;Flight2!E38&amp;" deg "&amp;Flight2!F38&amp;"&lt;br/&gt;Speed: "&amp;Flight2!H38&amp;" km/hr&lt;br/&gt;Distance traveled: "&amp;ROUND(Flight2!M38,0)&amp;" km&lt;br/&gt;UTC Time: "&amp;TEXT(Flight2!A38,"hh:mm")&amp;"   Elapsed time: "&amp;TEXT(Flight2!A38-Flight2!$A$3,"hh:mm")</f>
        <v>Flight2&lt;br/&gt;&lt;br/&gt;Altitude: 35000 ft 10668 m&lt;br/&gt;Heading: 25 deg NE&lt;br/&gt;Speed: 860 km/hr&lt;br/&gt;Distance traveled: 342 km&lt;br/&gt;UTC Time: 17:08   Elapsed time: 00:38</v>
      </c>
      <c r="H38" s="3" t="s">
        <v>107</v>
      </c>
      <c r="I38" s="3" t="s">
        <v>107</v>
      </c>
      <c r="J38" s="3" t="s">
        <v>187</v>
      </c>
      <c r="K38" s="3">
        <v>522</v>
      </c>
      <c r="L38" s="3" t="s">
        <v>109</v>
      </c>
      <c r="M38" s="3" t="s">
        <v>110</v>
      </c>
      <c r="N38" s="3">
        <v>0.5</v>
      </c>
      <c r="O38" s="3" t="b">
        <v>1</v>
      </c>
      <c r="P38" s="3" t="b">
        <v>1</v>
      </c>
    </row>
    <row r="39" spans="1:16" x14ac:dyDescent="0.25">
      <c r="A39" s="3">
        <f>Flight2!C39</f>
        <v>5.5273116179499446</v>
      </c>
      <c r="B39" s="3">
        <f>Flight2!D39</f>
        <v>102.91178852965058</v>
      </c>
      <c r="C39" s="2">
        <f>Flight2!A39</f>
        <v>41705.714583333334</v>
      </c>
      <c r="D39" s="3" t="str">
        <f>IF(ISBLANK(Flight2!N39),"",Flight2!N39)</f>
        <v/>
      </c>
      <c r="E39" s="10">
        <f>Flight2!J39</f>
        <v>10668</v>
      </c>
      <c r="F39" s="10">
        <f t="shared" si="0"/>
        <v>10668</v>
      </c>
      <c r="G39" s="10" t="str">
        <f>"Flight2&lt;br/&gt;"&amp;D39&amp;"&lt;br/&gt;Altitude: "&amp;INT(E39/0.3048)&amp;" ft "&amp;INT(E39)&amp;" m&lt;br/&gt;Heading: "&amp;Flight2!E39&amp;" deg "&amp;Flight2!F39&amp;"&lt;br/&gt;Speed: "&amp;Flight2!H39&amp;" km/hr&lt;br/&gt;Distance traveled: "&amp;ROUND(Flight2!M39,0)&amp;" km&lt;br/&gt;UTC Time: "&amp;TEXT(Flight2!A39,"hh:mm")&amp;"   Elapsed time: "&amp;TEXT(Flight2!A39-Flight2!$A$3,"hh:mm")</f>
        <v>Flight2&lt;br/&gt;&lt;br/&gt;Altitude: 35000 ft 10668 m&lt;br/&gt;Heading: 25 deg NE&lt;br/&gt;Speed: 860 km/hr&lt;br/&gt;Distance traveled: 356 km&lt;br/&gt;UTC Time: 17:09   Elapsed time: 00:39</v>
      </c>
      <c r="H39" s="3" t="s">
        <v>107</v>
      </c>
      <c r="I39" s="3" t="s">
        <v>107</v>
      </c>
      <c r="J39" s="3" t="s">
        <v>187</v>
      </c>
      <c r="K39" s="3">
        <v>522</v>
      </c>
      <c r="L39" s="3" t="s">
        <v>109</v>
      </c>
      <c r="M39" s="3" t="s">
        <v>110</v>
      </c>
      <c r="N39" s="3">
        <v>0.5</v>
      </c>
      <c r="O39" s="3" t="b">
        <v>1</v>
      </c>
      <c r="P39" s="3" t="b">
        <v>1</v>
      </c>
    </row>
    <row r="40" spans="1:16" x14ac:dyDescent="0.25">
      <c r="A40" s="3">
        <f>Flight2!C40</f>
        <v>5.6441346724055093</v>
      </c>
      <c r="B40" s="3">
        <f>Flight2!D40</f>
        <v>102.96653054675458</v>
      </c>
      <c r="C40" s="2">
        <f>Flight2!A40</f>
        <v>41705.715277777781</v>
      </c>
      <c r="D40" s="3" t="str">
        <f>IF(ISBLANK(Flight2!N40),"",Flight2!N40)</f>
        <v/>
      </c>
      <c r="E40" s="10">
        <f>Flight2!J40</f>
        <v>10668</v>
      </c>
      <c r="F40" s="10">
        <f t="shared" si="0"/>
        <v>10668</v>
      </c>
      <c r="G40" s="10" t="str">
        <f>"Flight2&lt;br/&gt;"&amp;D40&amp;"&lt;br/&gt;Altitude: "&amp;INT(E40/0.3048)&amp;" ft "&amp;INT(E40)&amp;" m&lt;br/&gt;Heading: "&amp;Flight2!E40&amp;" deg "&amp;Flight2!F40&amp;"&lt;br/&gt;Speed: "&amp;Flight2!H40&amp;" km/hr&lt;br/&gt;Distance traveled: "&amp;ROUND(Flight2!M40,0)&amp;" km&lt;br/&gt;UTC Time: "&amp;TEXT(Flight2!A40,"hh:mm")&amp;"   Elapsed time: "&amp;TEXT(Flight2!A40-Flight2!$A$3,"hh:mm")</f>
        <v>Flight2&lt;br/&gt;&lt;br/&gt;Altitude: 35000 ft 10668 m&lt;br/&gt;Heading: 25 deg NE&lt;br/&gt;Speed: 860 km/hr&lt;br/&gt;Distance traveled: 371 km&lt;br/&gt;UTC Time: 17:10   Elapsed time: 00:40</v>
      </c>
      <c r="H40" s="3" t="s">
        <v>107</v>
      </c>
      <c r="I40" s="3" t="s">
        <v>107</v>
      </c>
      <c r="J40" s="3" t="s">
        <v>187</v>
      </c>
      <c r="K40" s="3">
        <v>522</v>
      </c>
      <c r="L40" s="3" t="s">
        <v>109</v>
      </c>
      <c r="M40" s="3" t="s">
        <v>110</v>
      </c>
      <c r="N40" s="3">
        <v>0.5</v>
      </c>
      <c r="O40" s="3" t="b">
        <v>1</v>
      </c>
      <c r="P40" s="3" t="b">
        <v>1</v>
      </c>
    </row>
    <row r="41" spans="1:16" x14ac:dyDescent="0.25">
      <c r="A41" s="3">
        <f>Flight2!C41</f>
        <v>5.760957673529675</v>
      </c>
      <c r="B41" s="3">
        <f>Flight2!D41</f>
        <v>103.02128371076981</v>
      </c>
      <c r="C41" s="2">
        <f>Flight2!A41</f>
        <v>41705.715972222228</v>
      </c>
      <c r="D41" s="3" t="str">
        <f>IF(ISBLANK(Flight2!N41),"",Flight2!N41)</f>
        <v/>
      </c>
      <c r="E41" s="10">
        <f>Flight2!J41</f>
        <v>10668</v>
      </c>
      <c r="F41" s="10">
        <f t="shared" si="0"/>
        <v>10668</v>
      </c>
      <c r="G41" s="10" t="str">
        <f>"Flight2&lt;br/&gt;"&amp;D41&amp;"&lt;br/&gt;Altitude: "&amp;INT(E41/0.3048)&amp;" ft "&amp;INT(E41)&amp;" m&lt;br/&gt;Heading: "&amp;Flight2!E41&amp;" deg "&amp;Flight2!F41&amp;"&lt;br/&gt;Speed: "&amp;Flight2!H41&amp;" km/hr&lt;br/&gt;Distance traveled: "&amp;ROUND(Flight2!M41,0)&amp;" km&lt;br/&gt;UTC Time: "&amp;TEXT(Flight2!A41,"hh:mm")&amp;"   Elapsed time: "&amp;TEXT(Flight2!A41-Flight2!$A$3,"hh:mm")</f>
        <v>Flight2&lt;br/&gt;&lt;br/&gt;Altitude: 35000 ft 10668 m&lt;br/&gt;Heading: 25 deg NE&lt;br/&gt;Speed: 860 km/hr&lt;br/&gt;Distance traveled: 385 km&lt;br/&gt;UTC Time: 17:11   Elapsed time: 00:41</v>
      </c>
      <c r="H41" s="3" t="s">
        <v>107</v>
      </c>
      <c r="I41" s="3" t="s">
        <v>107</v>
      </c>
      <c r="J41" s="3" t="s">
        <v>187</v>
      </c>
      <c r="K41" s="3">
        <v>522</v>
      </c>
      <c r="L41" s="3" t="s">
        <v>109</v>
      </c>
      <c r="M41" s="3" t="s">
        <v>110</v>
      </c>
      <c r="N41" s="3">
        <v>0.5</v>
      </c>
      <c r="O41" s="3" t="b">
        <v>1</v>
      </c>
      <c r="P41" s="3" t="b">
        <v>1</v>
      </c>
    </row>
    <row r="42" spans="1:16" x14ac:dyDescent="0.25">
      <c r="A42" s="3">
        <f>Flight2!C42</f>
        <v>5.8777806200765488</v>
      </c>
      <c r="B42" s="3">
        <f>Flight2!D42</f>
        <v>103.07604825337665</v>
      </c>
      <c r="C42" s="2">
        <f>Flight2!A42</f>
        <v>41705.716666666667</v>
      </c>
      <c r="D42" s="3" t="str">
        <f>IF(ISBLANK(Flight2!N42),"",Flight2!N42)</f>
        <v/>
      </c>
      <c r="E42" s="10">
        <f>Flight2!J42</f>
        <v>10668</v>
      </c>
      <c r="F42" s="10">
        <f t="shared" si="0"/>
        <v>10668</v>
      </c>
      <c r="G42" s="10" t="str">
        <f>"Flight2&lt;br/&gt;"&amp;D42&amp;"&lt;br/&gt;Altitude: "&amp;INT(E42/0.3048)&amp;" ft "&amp;INT(E42)&amp;" m&lt;br/&gt;Heading: "&amp;Flight2!E42&amp;" deg "&amp;Flight2!F42&amp;"&lt;br/&gt;Speed: "&amp;Flight2!H42&amp;" km/hr&lt;br/&gt;Distance traveled: "&amp;ROUND(Flight2!M42,0)&amp;" km&lt;br/&gt;UTC Time: "&amp;TEXT(Flight2!A42,"hh:mm")&amp;"   Elapsed time: "&amp;TEXT(Flight2!A42-Flight2!$A$3,"hh:mm")</f>
        <v>Flight2&lt;br/&gt;&lt;br/&gt;Altitude: 35000 ft 10668 m&lt;br/&gt;Heading: 25 deg NE&lt;br/&gt;Speed: 860 km/hr&lt;br/&gt;Distance traveled: 399 km&lt;br/&gt;UTC Time: 17:12   Elapsed time: 00:42</v>
      </c>
      <c r="H42" s="3" t="s">
        <v>107</v>
      </c>
      <c r="I42" s="3" t="s">
        <v>107</v>
      </c>
      <c r="J42" s="3" t="s">
        <v>187</v>
      </c>
      <c r="K42" s="3">
        <v>522</v>
      </c>
      <c r="L42" s="3" t="s">
        <v>109</v>
      </c>
      <c r="M42" s="3" t="s">
        <v>110</v>
      </c>
      <c r="N42" s="3">
        <v>0.5</v>
      </c>
      <c r="O42" s="3" t="b">
        <v>1</v>
      </c>
      <c r="P42" s="3" t="b">
        <v>1</v>
      </c>
    </row>
    <row r="43" spans="1:16" x14ac:dyDescent="0.25">
      <c r="A43" s="3">
        <f>Flight2!C43</f>
        <v>5.9946035144716943</v>
      </c>
      <c r="B43" s="3">
        <f>Flight2!D43</f>
        <v>103.13082440821633</v>
      </c>
      <c r="C43" s="2">
        <f>Flight2!A43</f>
        <v>41705.717361111114</v>
      </c>
      <c r="D43" s="3" t="str">
        <f>IF(ISBLANK(Flight2!N43),"",Flight2!N43)</f>
        <v/>
      </c>
      <c r="E43" s="10">
        <f>Flight2!J43</f>
        <v>10668</v>
      </c>
      <c r="F43" s="10">
        <f t="shared" si="0"/>
        <v>10668</v>
      </c>
      <c r="G43" s="10" t="str">
        <f>"Flight2&lt;br/&gt;"&amp;D43&amp;"&lt;br/&gt;Altitude: "&amp;INT(E43/0.3048)&amp;" ft "&amp;INT(E43)&amp;" m&lt;br/&gt;Heading: "&amp;Flight2!E43&amp;" deg "&amp;Flight2!F43&amp;"&lt;br/&gt;Speed: "&amp;Flight2!H43&amp;" km/hr&lt;br/&gt;Distance traveled: "&amp;ROUND(Flight2!M43,0)&amp;" km&lt;br/&gt;UTC Time: "&amp;TEXT(Flight2!A43,"hh:mm")&amp;"   Elapsed time: "&amp;TEXT(Flight2!A43-Flight2!$A$3,"hh:mm")</f>
        <v>Flight2&lt;br/&gt;&lt;br/&gt;Altitude: 35000 ft 10668 m&lt;br/&gt;Heading: 25 deg NE&lt;br/&gt;Speed: 860 km/hr&lt;br/&gt;Distance traveled: 414 km&lt;br/&gt;UTC Time: 17:13   Elapsed time: 00:43</v>
      </c>
      <c r="H43" s="3" t="s">
        <v>107</v>
      </c>
      <c r="I43" s="3" t="s">
        <v>107</v>
      </c>
      <c r="J43" s="3" t="s">
        <v>187</v>
      </c>
      <c r="K43" s="3">
        <v>522</v>
      </c>
      <c r="L43" s="3" t="s">
        <v>109</v>
      </c>
      <c r="M43" s="3" t="s">
        <v>110</v>
      </c>
      <c r="N43" s="3">
        <v>0.5</v>
      </c>
      <c r="O43" s="3" t="b">
        <v>1</v>
      </c>
      <c r="P43" s="3" t="b">
        <v>1</v>
      </c>
    </row>
    <row r="44" spans="1:16" x14ac:dyDescent="0.25">
      <c r="A44" s="3">
        <f>Flight2!C44</f>
        <v>6.1114263554683035</v>
      </c>
      <c r="B44" s="3">
        <f>Flight2!D44</f>
        <v>103.18561240745269</v>
      </c>
      <c r="C44" s="2">
        <f>Flight2!A44</f>
        <v>41705.718055555561</v>
      </c>
      <c r="D44" s="3" t="str">
        <f>IF(ISBLANK(Flight2!N44),"",Flight2!N44)</f>
        <v/>
      </c>
      <c r="E44" s="10">
        <f>Flight2!J44</f>
        <v>10668</v>
      </c>
      <c r="F44" s="10">
        <f t="shared" si="0"/>
        <v>10668</v>
      </c>
      <c r="G44" s="10" t="str">
        <f>"Flight2&lt;br/&gt;"&amp;D44&amp;"&lt;br/&gt;Altitude: "&amp;INT(E44/0.3048)&amp;" ft "&amp;INT(E44)&amp;" m&lt;br/&gt;Heading: "&amp;Flight2!E44&amp;" deg "&amp;Flight2!F44&amp;"&lt;br/&gt;Speed: "&amp;Flight2!H44&amp;" km/hr&lt;br/&gt;Distance traveled: "&amp;ROUND(Flight2!M44,0)&amp;" km&lt;br/&gt;UTC Time: "&amp;TEXT(Flight2!A44,"hh:mm")&amp;"   Elapsed time: "&amp;TEXT(Flight2!A44-Flight2!$A$3,"hh:mm")</f>
        <v>Flight2&lt;br/&gt;&lt;br/&gt;Altitude: 35000 ft 10668 m&lt;br/&gt;Heading: 25 deg NE&lt;br/&gt;Speed: 860 km/hr&lt;br/&gt;Distance traveled: 428 km&lt;br/&gt;UTC Time: 17:14   Elapsed time: 00:44</v>
      </c>
      <c r="H44" s="3" t="s">
        <v>107</v>
      </c>
      <c r="I44" s="3" t="s">
        <v>107</v>
      </c>
      <c r="J44" s="3" t="s">
        <v>187</v>
      </c>
      <c r="K44" s="3">
        <v>522</v>
      </c>
      <c r="L44" s="3" t="s">
        <v>109</v>
      </c>
      <c r="M44" s="3" t="s">
        <v>110</v>
      </c>
      <c r="N44" s="3">
        <v>0.5</v>
      </c>
      <c r="O44" s="3" t="b">
        <v>1</v>
      </c>
      <c r="P44" s="3" t="b">
        <v>1</v>
      </c>
    </row>
    <row r="45" spans="1:16" x14ac:dyDescent="0.25">
      <c r="A45" s="3">
        <f>Flight2!C45</f>
        <v>6.2282491418191146</v>
      </c>
      <c r="B45" s="3">
        <f>Flight2!D45</f>
        <v>103.24041248349833</v>
      </c>
      <c r="C45" s="2">
        <f>Flight2!A45</f>
        <v>41705.71875</v>
      </c>
      <c r="D45" s="3" t="str">
        <f>IF(ISBLANK(Flight2!N45),"",Flight2!N45)</f>
        <v/>
      </c>
      <c r="E45" s="10">
        <f>Flight2!J45</f>
        <v>10668</v>
      </c>
      <c r="F45" s="10">
        <f t="shared" si="0"/>
        <v>10668</v>
      </c>
      <c r="G45" s="10" t="str">
        <f>"Flight2&lt;br/&gt;"&amp;D45&amp;"&lt;br/&gt;Altitude: "&amp;INT(E45/0.3048)&amp;" ft "&amp;INT(E45)&amp;" m&lt;br/&gt;Heading: "&amp;Flight2!E45&amp;" deg "&amp;Flight2!F45&amp;"&lt;br/&gt;Speed: "&amp;Flight2!H45&amp;" km/hr&lt;br/&gt;Distance traveled: "&amp;ROUND(Flight2!M45,0)&amp;" km&lt;br/&gt;UTC Time: "&amp;TEXT(Flight2!A45,"hh:mm")&amp;"   Elapsed time: "&amp;TEXT(Flight2!A45-Flight2!$A$3,"hh:mm")</f>
        <v>Flight2&lt;br/&gt;&lt;br/&gt;Altitude: 35000 ft 10668 m&lt;br/&gt;Heading: 25 deg NE&lt;br/&gt;Speed: 860 km/hr&lt;br/&gt;Distance traveled: 442 km&lt;br/&gt;UTC Time: 17:15   Elapsed time: 00:45</v>
      </c>
      <c r="H45" s="3" t="s">
        <v>107</v>
      </c>
      <c r="I45" s="3" t="s">
        <v>107</v>
      </c>
      <c r="J45" s="3" t="s">
        <v>187</v>
      </c>
      <c r="K45" s="3">
        <v>522</v>
      </c>
      <c r="L45" s="3" t="s">
        <v>109</v>
      </c>
      <c r="M45" s="3" t="s">
        <v>110</v>
      </c>
      <c r="N45" s="3">
        <v>0.5</v>
      </c>
      <c r="O45" s="3" t="b">
        <v>1</v>
      </c>
      <c r="P45" s="3" t="b">
        <v>1</v>
      </c>
    </row>
    <row r="46" spans="1:16" x14ac:dyDescent="0.25">
      <c r="A46" s="3">
        <f>Flight2!C46</f>
        <v>6.3450718759483067</v>
      </c>
      <c r="B46" s="3">
        <f>Flight2!D46</f>
        <v>103.29522487074279</v>
      </c>
      <c r="C46" s="2">
        <f>Flight2!A46</f>
        <v>41705.719444444447</v>
      </c>
      <c r="D46" s="3" t="str">
        <f>IF(ISBLANK(Flight2!N46),"",Flight2!N46)</f>
        <v/>
      </c>
      <c r="E46" s="10">
        <f>Flight2!J46</f>
        <v>10668</v>
      </c>
      <c r="F46" s="10">
        <f t="shared" si="0"/>
        <v>10668</v>
      </c>
      <c r="G46" s="10" t="str">
        <f>"Flight2&lt;br/&gt;"&amp;D46&amp;"&lt;br/&gt;Altitude: "&amp;INT(E46/0.3048)&amp;" ft "&amp;INT(E46)&amp;" m&lt;br/&gt;Heading: "&amp;Flight2!E46&amp;" deg "&amp;Flight2!F46&amp;"&lt;br/&gt;Speed: "&amp;Flight2!H46&amp;" km/hr&lt;br/&gt;Distance traveled: "&amp;ROUND(Flight2!M46,0)&amp;" km&lt;br/&gt;UTC Time: "&amp;TEXT(Flight2!A46,"hh:mm")&amp;"   Elapsed time: "&amp;TEXT(Flight2!A46-Flight2!$A$3,"hh:mm")</f>
        <v>Flight2&lt;br/&gt;&lt;br/&gt;Altitude: 35000 ft 10668 m&lt;br/&gt;Heading: 25 deg NE&lt;br/&gt;Speed: 860 km/hr&lt;br/&gt;Distance traveled: 457 km&lt;br/&gt;UTC Time: 17:16   Elapsed time: 00:46</v>
      </c>
      <c r="H46" s="3" t="s">
        <v>107</v>
      </c>
      <c r="I46" s="3" t="s">
        <v>107</v>
      </c>
      <c r="J46" s="3" t="s">
        <v>187</v>
      </c>
      <c r="K46" s="3">
        <v>522</v>
      </c>
      <c r="L46" s="3" t="s">
        <v>109</v>
      </c>
      <c r="M46" s="3" t="s">
        <v>110</v>
      </c>
      <c r="N46" s="3">
        <v>0.5</v>
      </c>
      <c r="O46" s="3" t="b">
        <v>1</v>
      </c>
      <c r="P46" s="3" t="b">
        <v>1</v>
      </c>
    </row>
    <row r="47" spans="1:16" x14ac:dyDescent="0.25">
      <c r="A47" s="3">
        <f>Flight2!C47</f>
        <v>6.4618945566076951</v>
      </c>
      <c r="B47" s="3">
        <f>Flight2!D47</f>
        <v>103.35004980211232</v>
      </c>
      <c r="C47" s="2">
        <f>Flight2!A47</f>
        <v>41705.720138888893</v>
      </c>
      <c r="D47" s="3" t="str">
        <f>IF(ISBLANK(Flight2!N47),"",Flight2!N47)</f>
        <v/>
      </c>
      <c r="E47" s="10">
        <f>Flight2!J47</f>
        <v>10668</v>
      </c>
      <c r="F47" s="10">
        <f t="shared" si="0"/>
        <v>10668</v>
      </c>
      <c r="G47" s="10" t="str">
        <f>"Flight2&lt;br/&gt;"&amp;D47&amp;"&lt;br/&gt;Altitude: "&amp;INT(E47/0.3048)&amp;" ft "&amp;INT(E47)&amp;" m&lt;br/&gt;Heading: "&amp;Flight2!E47&amp;" deg "&amp;Flight2!F47&amp;"&lt;br/&gt;Speed: "&amp;Flight2!H47&amp;" km/hr&lt;br/&gt;Distance traveled: "&amp;ROUND(Flight2!M47,0)&amp;" km&lt;br/&gt;UTC Time: "&amp;TEXT(Flight2!A47,"hh:mm")&amp;"   Elapsed time: "&amp;TEXT(Flight2!A47-Flight2!$A$3,"hh:mm")</f>
        <v>Flight2&lt;br/&gt;&lt;br/&gt;Altitude: 35000 ft 10668 m&lt;br/&gt;Heading: 25 deg NE&lt;br/&gt;Speed: 860 km/hr&lt;br/&gt;Distance traveled: 471 km&lt;br/&gt;UTC Time: 17:17   Elapsed time: 00:47</v>
      </c>
      <c r="H47" s="3" t="s">
        <v>107</v>
      </c>
      <c r="I47" s="3" t="s">
        <v>107</v>
      </c>
      <c r="J47" s="3" t="s">
        <v>187</v>
      </c>
      <c r="K47" s="3">
        <v>522</v>
      </c>
      <c r="L47" s="3" t="s">
        <v>109</v>
      </c>
      <c r="M47" s="3" t="s">
        <v>110</v>
      </c>
      <c r="N47" s="3">
        <v>0.5</v>
      </c>
      <c r="O47" s="3" t="b">
        <v>1</v>
      </c>
      <c r="P47" s="3" t="b">
        <v>1</v>
      </c>
    </row>
    <row r="48" spans="1:16" x14ac:dyDescent="0.25">
      <c r="A48" s="3">
        <f>Flight2!C48</f>
        <v>6.5787171825486395</v>
      </c>
      <c r="B48" s="3">
        <f>Flight2!D48</f>
        <v>103.40488751079704</v>
      </c>
      <c r="C48" s="2">
        <f>Flight2!A48</f>
        <v>41705.720833333333</v>
      </c>
      <c r="D48" s="3" t="str">
        <f>IF(ISBLANK(Flight2!N48),"",Flight2!N48)</f>
        <v/>
      </c>
      <c r="E48" s="10">
        <f>Flight2!J48</f>
        <v>10668</v>
      </c>
      <c r="F48" s="10">
        <f t="shared" si="0"/>
        <v>10668</v>
      </c>
      <c r="G48" s="10" t="str">
        <f>"Flight2&lt;br/&gt;"&amp;D48&amp;"&lt;br/&gt;Altitude: "&amp;INT(E48/0.3048)&amp;" ft "&amp;INT(E48)&amp;" m&lt;br/&gt;Heading: "&amp;Flight2!E48&amp;" deg "&amp;Flight2!F48&amp;"&lt;br/&gt;Speed: "&amp;Flight2!H48&amp;" km/hr&lt;br/&gt;Distance traveled: "&amp;ROUND(Flight2!M48,0)&amp;" km&lt;br/&gt;UTC Time: "&amp;TEXT(Flight2!A48,"hh:mm")&amp;"   Elapsed time: "&amp;TEXT(Flight2!A48-Flight2!$A$3,"hh:mm")</f>
        <v>Flight2&lt;br/&gt;&lt;br/&gt;Altitude: 35000 ft 10668 m&lt;br/&gt;Heading: 25 deg NE&lt;br/&gt;Speed: 860 km/hr&lt;br/&gt;Distance traveled: 485 km&lt;br/&gt;UTC Time: 17:18   Elapsed time: 00:48</v>
      </c>
      <c r="H48" s="3" t="s">
        <v>107</v>
      </c>
      <c r="I48" s="3" t="s">
        <v>107</v>
      </c>
      <c r="J48" s="3" t="s">
        <v>187</v>
      </c>
      <c r="K48" s="3">
        <v>522</v>
      </c>
      <c r="L48" s="3" t="s">
        <v>109</v>
      </c>
      <c r="M48" s="3" t="s">
        <v>110</v>
      </c>
      <c r="N48" s="3">
        <v>0.5</v>
      </c>
      <c r="O48" s="3" t="b">
        <v>1</v>
      </c>
      <c r="P48" s="3" t="b">
        <v>1</v>
      </c>
    </row>
    <row r="49" spans="1:16" x14ac:dyDescent="0.25">
      <c r="A49" s="3">
        <f>Flight2!C49</f>
        <v>6.6955397561939289</v>
      </c>
      <c r="B49" s="3">
        <f>Flight2!D49</f>
        <v>103.45973823198038</v>
      </c>
      <c r="C49" s="2">
        <f>Flight2!A49</f>
        <v>41705.72152777778</v>
      </c>
      <c r="D49" s="3" t="str">
        <f>IF(ISBLANK(Flight2!N49),"",Flight2!N49)</f>
        <v>Last voice contact</v>
      </c>
      <c r="E49" s="10">
        <f>Flight2!J49</f>
        <v>10668</v>
      </c>
      <c r="F49" s="10">
        <f t="shared" si="0"/>
        <v>10668</v>
      </c>
      <c r="G49" s="10" t="str">
        <f>"Flight2&lt;br/&gt;"&amp;D49&amp;"&lt;br/&gt;Altitude: "&amp;INT(E49/0.3048)&amp;" ft "&amp;INT(E49)&amp;" m&lt;br/&gt;Heading: "&amp;Flight2!E49&amp;" deg "&amp;Flight2!F49&amp;"&lt;br/&gt;Speed: "&amp;Flight2!H49&amp;" km/hr&lt;br/&gt;Distance traveled: "&amp;ROUND(Flight2!M49,0)&amp;" km&lt;br/&gt;UTC Time: "&amp;TEXT(Flight2!A49,"hh:mm")&amp;"   Elapsed time: "&amp;TEXT(Flight2!A49-Flight2!$A$3,"hh:mm")</f>
        <v>Flight2&lt;br/&gt;Last voice contact&lt;br/&gt;Altitude: 35000 ft 10668 m&lt;br/&gt;Heading: 25 deg NE&lt;br/&gt;Speed: 860 km/hr&lt;br/&gt;Distance traveled: 500 km&lt;br/&gt;UTC Time: 17:19   Elapsed time: 00:49</v>
      </c>
      <c r="H49" s="3" t="s">
        <v>107</v>
      </c>
      <c r="I49" s="3" t="s">
        <v>107</v>
      </c>
      <c r="J49" s="3" t="s">
        <v>187</v>
      </c>
      <c r="K49" s="3">
        <v>522</v>
      </c>
      <c r="L49" s="3" t="s">
        <v>109</v>
      </c>
      <c r="M49" s="3" t="s">
        <v>110</v>
      </c>
      <c r="N49" s="3">
        <v>0.5</v>
      </c>
      <c r="O49" s="3" t="b">
        <v>1</v>
      </c>
      <c r="P49" s="3" t="b">
        <v>1</v>
      </c>
    </row>
    <row r="50" spans="1:16" x14ac:dyDescent="0.25">
      <c r="A50" s="3">
        <f>Flight2!C50</f>
        <v>6.812362276293995</v>
      </c>
      <c r="B50" s="3">
        <f>Flight2!D50</f>
        <v>103.51460219939658</v>
      </c>
      <c r="C50" s="2">
        <f>Flight2!A50</f>
        <v>41705.722222222226</v>
      </c>
      <c r="D50" s="3" t="str">
        <f>IF(ISBLANK(Flight2!N50),"",Flight2!N50)</f>
        <v/>
      </c>
      <c r="E50" s="10">
        <f>Flight2!J50</f>
        <v>10668</v>
      </c>
      <c r="F50" s="10">
        <f t="shared" si="0"/>
        <v>10668</v>
      </c>
      <c r="G50" s="10" t="str">
        <f>"Flight2&lt;br/&gt;"&amp;D50&amp;"&lt;br/&gt;Altitude: "&amp;INT(E50/0.3048)&amp;" ft "&amp;INT(E50)&amp;" m&lt;br/&gt;Heading: "&amp;Flight2!E50&amp;" deg "&amp;Flight2!F50&amp;"&lt;br/&gt;Speed: "&amp;Flight2!H50&amp;" km/hr&lt;br/&gt;Distance traveled: "&amp;ROUND(Flight2!M50,0)&amp;" km&lt;br/&gt;UTC Time: "&amp;TEXT(Flight2!A50,"hh:mm")&amp;"   Elapsed time: "&amp;TEXT(Flight2!A50-Flight2!$A$3,"hh:mm")</f>
        <v>Flight2&lt;br/&gt;&lt;br/&gt;Altitude: 35000 ft 10668 m&lt;br/&gt;Heading: 25 deg NE&lt;br/&gt;Speed: 860 km/hr&lt;br/&gt;Distance traveled: 514 km&lt;br/&gt;UTC Time: 17:20   Elapsed time: 00:50</v>
      </c>
      <c r="H50" s="3" t="s">
        <v>107</v>
      </c>
      <c r="I50" s="3" t="s">
        <v>107</v>
      </c>
      <c r="J50" s="3" t="s">
        <v>187</v>
      </c>
      <c r="K50" s="3">
        <v>522</v>
      </c>
      <c r="L50" s="3" t="s">
        <v>109</v>
      </c>
      <c r="M50" s="3" t="s">
        <v>110</v>
      </c>
      <c r="N50" s="3">
        <v>0.5</v>
      </c>
      <c r="O50" s="3" t="b">
        <v>1</v>
      </c>
      <c r="P50" s="3" t="b">
        <v>1</v>
      </c>
    </row>
    <row r="51" spans="1:16" x14ac:dyDescent="0.25">
      <c r="A51" s="3">
        <f>Flight2!C51</f>
        <v>6.9366000000000003</v>
      </c>
      <c r="B51" s="3">
        <f>Flight2!D51</f>
        <v>103.58499999999999</v>
      </c>
      <c r="C51" s="2">
        <f>Flight2!A51</f>
        <v>41705.722916666666</v>
      </c>
      <c r="D51" s="3" t="str">
        <f>IF(ISBLANK(Flight2!N51),"",Flight2!N51)</f>
        <v>IGARI http://en.wikipedia.org/wiki/Malaysia_Airlines_Flight_370</v>
      </c>
      <c r="E51" s="10">
        <f>Flight2!J51</f>
        <v>10668</v>
      </c>
      <c r="F51" s="10">
        <f t="shared" si="0"/>
        <v>10668</v>
      </c>
      <c r="G51" s="10" t="str">
        <f>"Flight2&lt;br/&gt;"&amp;D51&amp;"&lt;br/&gt;Altitude: "&amp;INT(E51/0.3048)&amp;" ft "&amp;INT(E51)&amp;" m&lt;br/&gt;Heading: "&amp;Flight2!E51&amp;" deg "&amp;Flight2!F51&amp;"&lt;br/&gt;Speed: "&amp;Flight2!H51&amp;" km/hr&lt;br/&gt;Distance traveled: "&amp;ROUND(Flight2!M51,0)&amp;" km&lt;br/&gt;UTC Time: "&amp;TEXT(Flight2!A51,"hh:mm")&amp;"   Elapsed time: "&amp;TEXT(Flight2!A51-Flight2!$A$3,"hh:mm")</f>
        <v>Flight2&lt;br/&gt;IGARI http://en.wikipedia.org/wiki/Malaysia_Airlines_Flight_370&lt;br/&gt;Altitude: 35000 ft 10668 m&lt;br/&gt;Heading: 263 deg W&lt;br/&gt;Speed: 860 km/hr&lt;br/&gt;Distance traveled: 528 km&lt;br/&gt;UTC Time: 17:21   Elapsed time: 00:51</v>
      </c>
      <c r="H51" s="3" t="s">
        <v>107</v>
      </c>
      <c r="I51" s="3" t="s">
        <v>107</v>
      </c>
      <c r="J51" s="3" t="s">
        <v>187</v>
      </c>
      <c r="K51" s="3">
        <v>522</v>
      </c>
      <c r="L51" s="3" t="s">
        <v>109</v>
      </c>
      <c r="M51" s="3" t="s">
        <v>110</v>
      </c>
      <c r="N51" s="3">
        <v>0.5</v>
      </c>
      <c r="O51" s="3" t="b">
        <v>1</v>
      </c>
      <c r="P51" s="3" t="b">
        <v>1</v>
      </c>
    </row>
    <row r="52" spans="1:16" x14ac:dyDescent="0.25">
      <c r="A52" s="3">
        <f>Flight2!C52</f>
        <v>6.9208733393734843</v>
      </c>
      <c r="B52" s="3">
        <f>Flight2!D52</f>
        <v>103.45611896729481</v>
      </c>
      <c r="C52" s="2">
        <f>Flight2!A52</f>
        <v>41705.723611111112</v>
      </c>
      <c r="D52" s="3" t="str">
        <f>IF(ISBLANK(Flight2!N52),"",Flight2!N52)</f>
        <v/>
      </c>
      <c r="E52" s="10">
        <f>Flight2!J52</f>
        <v>11168.000001629815</v>
      </c>
      <c r="F52" s="10">
        <f t="shared" si="0"/>
        <v>11168.000001629815</v>
      </c>
      <c r="G52" s="10" t="str">
        <f>"Flight2&lt;br/&gt;"&amp;D52&amp;"&lt;br/&gt;Altitude: "&amp;INT(E52/0.3048)&amp;" ft "&amp;INT(E52)&amp;" m&lt;br/&gt;Heading: "&amp;Flight2!E52&amp;" deg "&amp;Flight2!F52&amp;"&lt;br/&gt;Speed: "&amp;Flight2!H52&amp;" km/hr&lt;br/&gt;Distance traveled: "&amp;ROUND(Flight2!M52,0)&amp;" km&lt;br/&gt;UTC Time: "&amp;TEXT(Flight2!A52,"hh:mm")&amp;"   Elapsed time: "&amp;TEXT(Flight2!A52-Flight2!$A$3,"hh:mm")</f>
        <v>Flight2&lt;br/&gt;&lt;br/&gt;Altitude: 36640 ft 11168 m&lt;br/&gt;Heading: 263 deg W&lt;br/&gt;Speed: 860 km/hr&lt;br/&gt;Distance traveled: 543 km&lt;br/&gt;UTC Time: 17:22   Elapsed time: 00:52</v>
      </c>
      <c r="H52" s="3" t="s">
        <v>107</v>
      </c>
      <c r="I52" s="3" t="s">
        <v>107</v>
      </c>
      <c r="J52" s="3" t="s">
        <v>187</v>
      </c>
      <c r="K52" s="3">
        <v>522</v>
      </c>
      <c r="L52" s="3" t="s">
        <v>109</v>
      </c>
      <c r="M52" s="3" t="s">
        <v>110</v>
      </c>
      <c r="N52" s="3">
        <v>0.5</v>
      </c>
      <c r="O52" s="3" t="b">
        <v>1</v>
      </c>
      <c r="P52" s="3" t="b">
        <v>1</v>
      </c>
    </row>
    <row r="53" spans="1:16" x14ac:dyDescent="0.25">
      <c r="A53" s="3">
        <f>Flight2!C53</f>
        <v>6.9051467185324498</v>
      </c>
      <c r="B53" s="3">
        <f>Flight2!D53</f>
        <v>103.32724222357405</v>
      </c>
      <c r="C53" s="2">
        <f>Flight2!A53</f>
        <v>41705.724305555559</v>
      </c>
      <c r="D53" s="3" t="str">
        <f>IF(ISBLANK(Flight2!N53),"",Flight2!N53)</f>
        <v>Plane is reported to ascend to 44000'</v>
      </c>
      <c r="E53" s="10">
        <f>Flight2!J53</f>
        <v>11668.000003259629</v>
      </c>
      <c r="F53" s="10">
        <f t="shared" si="0"/>
        <v>11668.000003259629</v>
      </c>
      <c r="G53" s="10" t="str">
        <f>"Flight2&lt;br/&gt;"&amp;D53&amp;"&lt;br/&gt;Altitude: "&amp;INT(E53/0.3048)&amp;" ft "&amp;INT(E53)&amp;" m&lt;br/&gt;Heading: "&amp;Flight2!E53&amp;" deg "&amp;Flight2!F53&amp;"&lt;br/&gt;Speed: "&amp;Flight2!H53&amp;" km/hr&lt;br/&gt;Distance traveled: "&amp;ROUND(Flight2!M53,0)&amp;" km&lt;br/&gt;UTC Time: "&amp;TEXT(Flight2!A53,"hh:mm")&amp;"   Elapsed time: "&amp;TEXT(Flight2!A53-Flight2!$A$3,"hh:mm")</f>
        <v>Flight2&lt;br/&gt;Plane is reported to ascend to 44000'&lt;br/&gt;Altitude: 38280 ft 11668 m&lt;br/&gt;Heading: 263 deg W&lt;br/&gt;Speed: 860 km/hr&lt;br/&gt;Distance traveled: 557 km&lt;br/&gt;UTC Time: 17:23   Elapsed time: 00:53</v>
      </c>
      <c r="H53" s="3" t="s">
        <v>107</v>
      </c>
      <c r="I53" s="3" t="s">
        <v>107</v>
      </c>
      <c r="J53" s="3" t="s">
        <v>187</v>
      </c>
      <c r="K53" s="3">
        <v>522</v>
      </c>
      <c r="L53" s="3" t="s">
        <v>109</v>
      </c>
      <c r="M53" s="3" t="s">
        <v>110</v>
      </c>
      <c r="N53" s="3">
        <v>0.5</v>
      </c>
      <c r="O53" s="3" t="b">
        <v>1</v>
      </c>
      <c r="P53" s="3" t="b">
        <v>1</v>
      </c>
    </row>
    <row r="54" spans="1:16" x14ac:dyDescent="0.25">
      <c r="A54" s="3">
        <f>Flight2!C54</f>
        <v>6.8894201374741533</v>
      </c>
      <c r="B54" s="3">
        <f>Flight2!D54</f>
        <v>103.19836975883248</v>
      </c>
      <c r="C54" s="2">
        <f>Flight2!A54</f>
        <v>41705.725000000006</v>
      </c>
      <c r="D54" s="3" t="str">
        <f>IF(ISBLANK(Flight2!N54),"",Flight2!N54)</f>
        <v/>
      </c>
      <c r="E54" s="10">
        <f>Flight2!J54</f>
        <v>12168.000004889444</v>
      </c>
      <c r="F54" s="10">
        <f t="shared" si="0"/>
        <v>12168.000004889444</v>
      </c>
      <c r="G54" s="10" t="str">
        <f>"Flight2&lt;br/&gt;"&amp;D54&amp;"&lt;br/&gt;Altitude: "&amp;INT(E54/0.3048)&amp;" ft "&amp;INT(E54)&amp;" m&lt;br/&gt;Heading: "&amp;Flight2!E54&amp;" deg "&amp;Flight2!F54&amp;"&lt;br/&gt;Speed: "&amp;Flight2!H54&amp;" km/hr&lt;br/&gt;Distance traveled: "&amp;ROUND(Flight2!M54,0)&amp;" km&lt;br/&gt;UTC Time: "&amp;TEXT(Flight2!A54,"hh:mm")&amp;"   Elapsed time: "&amp;TEXT(Flight2!A54-Flight2!$A$3,"hh:mm")</f>
        <v>Flight2&lt;br/&gt;&lt;br/&gt;Altitude: 39921 ft 12168 m&lt;br/&gt;Heading: 263 deg W&lt;br/&gt;Speed: 860 km/hr&lt;br/&gt;Distance traveled: 571 km&lt;br/&gt;UTC Time: 17:24   Elapsed time: 00:54</v>
      </c>
      <c r="H54" s="3" t="s">
        <v>107</v>
      </c>
      <c r="I54" s="3" t="s">
        <v>107</v>
      </c>
      <c r="J54" s="3" t="s">
        <v>187</v>
      </c>
      <c r="K54" s="3">
        <v>522</v>
      </c>
      <c r="L54" s="3" t="s">
        <v>109</v>
      </c>
      <c r="M54" s="3" t="s">
        <v>110</v>
      </c>
      <c r="N54" s="3">
        <v>0.5</v>
      </c>
      <c r="O54" s="3" t="b">
        <v>1</v>
      </c>
      <c r="P54" s="3" t="b">
        <v>1</v>
      </c>
    </row>
    <row r="55" spans="1:16" x14ac:dyDescent="0.25">
      <c r="A55" s="3">
        <f>Flight2!C55</f>
        <v>6.8736935963608072</v>
      </c>
      <c r="B55" s="3">
        <f>Flight2!D55</f>
        <v>103.06950156441678</v>
      </c>
      <c r="C55" s="2">
        <f>Flight2!A55</f>
        <v>41705.725694444445</v>
      </c>
      <c r="D55" s="3" t="str">
        <f>IF(ISBLANK(Flight2!N55),"",Flight2!N55)</f>
        <v/>
      </c>
      <c r="E55" s="10">
        <f>Flight2!J55</f>
        <v>12668.000001280569</v>
      </c>
      <c r="F55" s="10">
        <f t="shared" si="0"/>
        <v>12668.000001280569</v>
      </c>
      <c r="G55" s="10" t="str">
        <f>"Flight2&lt;br/&gt;"&amp;D55&amp;"&lt;br/&gt;Altitude: "&amp;INT(E55/0.3048)&amp;" ft "&amp;INT(E55)&amp;" m&lt;br/&gt;Heading: "&amp;Flight2!E55&amp;" deg "&amp;Flight2!F55&amp;"&lt;br/&gt;Speed: "&amp;Flight2!H55&amp;" km/hr&lt;br/&gt;Distance traveled: "&amp;ROUND(Flight2!M55,0)&amp;" km&lt;br/&gt;UTC Time: "&amp;TEXT(Flight2!A55,"hh:mm")&amp;"   Elapsed time: "&amp;TEXT(Flight2!A55-Flight2!$A$3,"hh:mm")</f>
        <v>Flight2&lt;br/&gt;&lt;br/&gt;Altitude: 41561 ft 12668 m&lt;br/&gt;Heading: 263 deg W&lt;br/&gt;Speed: 860 km/hr&lt;br/&gt;Distance traveled: 586 km&lt;br/&gt;UTC Time: 17:25   Elapsed time: 00:55</v>
      </c>
      <c r="H55" s="3" t="s">
        <v>107</v>
      </c>
      <c r="I55" s="3" t="s">
        <v>107</v>
      </c>
      <c r="J55" s="3" t="s">
        <v>187</v>
      </c>
      <c r="K55" s="3">
        <v>522</v>
      </c>
      <c r="L55" s="3" t="s">
        <v>109</v>
      </c>
      <c r="M55" s="3" t="s">
        <v>110</v>
      </c>
      <c r="N55" s="3">
        <v>0.5</v>
      </c>
      <c r="O55" s="3" t="b">
        <v>1</v>
      </c>
      <c r="P55" s="3" t="b">
        <v>1</v>
      </c>
    </row>
    <row r="56" spans="1:16" x14ac:dyDescent="0.25">
      <c r="A56" s="3">
        <f>Flight2!C56</f>
        <v>6.8579670948597711</v>
      </c>
      <c r="B56" s="3">
        <f>Flight2!D56</f>
        <v>102.94063762762481</v>
      </c>
      <c r="C56" s="2">
        <f>Flight2!A56</f>
        <v>41705.726388888892</v>
      </c>
      <c r="D56" s="3" t="str">
        <f>IF(ISBLANK(Flight2!N56),"",Flight2!N56)</f>
        <v/>
      </c>
      <c r="E56" s="10">
        <f>Flight2!J56</f>
        <v>13168.000002910383</v>
      </c>
      <c r="F56" s="10">
        <f t="shared" si="0"/>
        <v>13168.000002910383</v>
      </c>
      <c r="G56" s="10" t="str">
        <f>"Flight2&lt;br/&gt;"&amp;D56&amp;"&lt;br/&gt;Altitude: "&amp;INT(E56/0.3048)&amp;" ft "&amp;INT(E56)&amp;" m&lt;br/&gt;Heading: "&amp;Flight2!E56&amp;" deg "&amp;Flight2!F56&amp;"&lt;br/&gt;Speed: "&amp;Flight2!H56&amp;" km/hr&lt;br/&gt;Distance traveled: "&amp;ROUND(Flight2!M56,0)&amp;" km&lt;br/&gt;UTC Time: "&amp;TEXT(Flight2!A56,"hh:mm")&amp;"   Elapsed time: "&amp;TEXT(Flight2!A56-Flight2!$A$3,"hh:mm")</f>
        <v>Flight2&lt;br/&gt;&lt;br/&gt;Altitude: 43202 ft 13168 m&lt;br/&gt;Heading: 263 deg W&lt;br/&gt;Speed: 860 km/hr&lt;br/&gt;Distance traveled: 600 km&lt;br/&gt;UTC Time: 17:26   Elapsed time: 00:56</v>
      </c>
      <c r="H56" s="3" t="s">
        <v>107</v>
      </c>
      <c r="I56" s="3" t="s">
        <v>107</v>
      </c>
      <c r="J56" s="3" t="s">
        <v>187</v>
      </c>
      <c r="K56" s="3">
        <v>522</v>
      </c>
      <c r="L56" s="3" t="s">
        <v>109</v>
      </c>
      <c r="M56" s="3" t="s">
        <v>110</v>
      </c>
      <c r="N56" s="3">
        <v>0.5</v>
      </c>
      <c r="O56" s="3" t="b">
        <v>1</v>
      </c>
      <c r="P56" s="3" t="b">
        <v>1</v>
      </c>
    </row>
    <row r="57" spans="1:16" x14ac:dyDescent="0.25">
      <c r="A57" s="3">
        <f>Flight2!C57</f>
        <v>6.8422406331332741</v>
      </c>
      <c r="B57" s="3">
        <f>Flight2!D57</f>
        <v>102.81177793980669</v>
      </c>
      <c r="C57" s="2">
        <f>Flight2!A57</f>
        <v>41705.727083333339</v>
      </c>
      <c r="D57" s="3" t="str">
        <f>IF(ISBLANK(Flight2!N57),"",Flight2!N57)</f>
        <v/>
      </c>
      <c r="E57" s="10">
        <f>Flight2!J57</f>
        <v>13501.333337330259</v>
      </c>
      <c r="F57" s="10">
        <f t="shared" si="0"/>
        <v>13501.333337330259</v>
      </c>
      <c r="G57" s="10" t="str">
        <f>"Flight2&lt;br/&gt;"&amp;D57&amp;"&lt;br/&gt;Altitude: "&amp;INT(E57/0.3048)&amp;" ft "&amp;INT(E57)&amp;" m&lt;br/&gt;Heading: "&amp;Flight2!E57&amp;" deg "&amp;Flight2!F57&amp;"&lt;br/&gt;Speed: "&amp;Flight2!H57&amp;" km/hr&lt;br/&gt;Distance traveled: "&amp;ROUND(Flight2!M57,0)&amp;" km&lt;br/&gt;UTC Time: "&amp;TEXT(Flight2!A57,"hh:mm")&amp;"   Elapsed time: "&amp;TEXT(Flight2!A57-Flight2!$A$3,"hh:mm")</f>
        <v>Flight2&lt;br/&gt;&lt;br/&gt;Altitude: 44295 ft 13501 m&lt;br/&gt;Heading: 263 deg W&lt;br/&gt;Speed: 860 km/hr&lt;br/&gt;Distance traveled: 614 km&lt;br/&gt;UTC Time: 17:27   Elapsed time: 00:57</v>
      </c>
      <c r="H57" s="3" t="s">
        <v>107</v>
      </c>
      <c r="I57" s="3" t="s">
        <v>107</v>
      </c>
      <c r="J57" s="3" t="s">
        <v>187</v>
      </c>
      <c r="K57" s="3">
        <v>522</v>
      </c>
      <c r="L57" s="3" t="s">
        <v>109</v>
      </c>
      <c r="M57" s="3" t="s">
        <v>110</v>
      </c>
      <c r="N57" s="3">
        <v>0.5</v>
      </c>
      <c r="O57" s="3" t="b">
        <v>1</v>
      </c>
      <c r="P57" s="3" t="b">
        <v>1</v>
      </c>
    </row>
    <row r="58" spans="1:16" x14ac:dyDescent="0.25">
      <c r="A58" s="3">
        <f>Flight2!C58</f>
        <v>6.8265142113435449</v>
      </c>
      <c r="B58" s="3">
        <f>Flight2!D58</f>
        <v>102.68292249231409</v>
      </c>
      <c r="C58" s="2">
        <f>Flight2!A58</f>
        <v>41705.727777777778</v>
      </c>
      <c r="D58" s="3" t="str">
        <f>IF(ISBLANK(Flight2!N58),"",Flight2!N58)</f>
        <v/>
      </c>
      <c r="E58" s="10">
        <f>Flight2!J58</f>
        <v>13501.333337330259</v>
      </c>
      <c r="F58" s="10">
        <f t="shared" si="0"/>
        <v>13501.333337330259</v>
      </c>
      <c r="G58" s="10" t="str">
        <f>"Flight2&lt;br/&gt;"&amp;D58&amp;"&lt;br/&gt;Altitude: "&amp;INT(E58/0.3048)&amp;" ft "&amp;INT(E58)&amp;" m&lt;br/&gt;Heading: "&amp;Flight2!E58&amp;" deg "&amp;Flight2!F58&amp;"&lt;br/&gt;Speed: "&amp;Flight2!H58&amp;" km/hr&lt;br/&gt;Distance traveled: "&amp;ROUND(Flight2!M58,0)&amp;" km&lt;br/&gt;UTC Time: "&amp;TEXT(Flight2!A58,"hh:mm")&amp;"   Elapsed time: "&amp;TEXT(Flight2!A58-Flight2!$A$3,"hh:mm")</f>
        <v>Flight2&lt;br/&gt;&lt;br/&gt;Altitude: 44295 ft 13501 m&lt;br/&gt;Heading: 263 deg W&lt;br/&gt;Speed: 860 km/hr&lt;br/&gt;Distance traveled: 629 km&lt;br/&gt;UTC Time: 17:28   Elapsed time: 00:58</v>
      </c>
      <c r="H58" s="3" t="s">
        <v>107</v>
      </c>
      <c r="I58" s="3" t="s">
        <v>107</v>
      </c>
      <c r="J58" s="3" t="s">
        <v>187</v>
      </c>
      <c r="K58" s="3">
        <v>522</v>
      </c>
      <c r="L58" s="3" t="s">
        <v>109</v>
      </c>
      <c r="M58" s="3" t="s">
        <v>110</v>
      </c>
      <c r="N58" s="3">
        <v>0.5</v>
      </c>
      <c r="O58" s="3" t="b">
        <v>1</v>
      </c>
      <c r="P58" s="3" t="b">
        <v>1</v>
      </c>
    </row>
    <row r="59" spans="1:16" x14ac:dyDescent="0.25">
      <c r="A59" s="3">
        <f>Flight2!C59</f>
        <v>6.8107878291579675</v>
      </c>
      <c r="B59" s="3">
        <f>Flight2!D59</f>
        <v>102.55407127245026</v>
      </c>
      <c r="C59" s="2">
        <f>Flight2!A59</f>
        <v>41705.728472222225</v>
      </c>
      <c r="D59" s="3" t="str">
        <f>IF(ISBLANK(Flight2!N59),"",Flight2!N59)</f>
        <v/>
      </c>
      <c r="E59" s="10">
        <f>Flight2!J59</f>
        <v>13501.333337330259</v>
      </c>
      <c r="F59" s="10">
        <f t="shared" si="0"/>
        <v>13501.333337330259</v>
      </c>
      <c r="G59" s="10" t="str">
        <f>"Flight2&lt;br/&gt;"&amp;D59&amp;"&lt;br/&gt;Altitude: "&amp;INT(E59/0.3048)&amp;" ft "&amp;INT(E59)&amp;" m&lt;br/&gt;Heading: "&amp;Flight2!E59&amp;" deg "&amp;Flight2!F59&amp;"&lt;br/&gt;Speed: "&amp;Flight2!H59&amp;" km/hr&lt;br/&gt;Distance traveled: "&amp;ROUND(Flight2!M59,0)&amp;" km&lt;br/&gt;UTC Time: "&amp;TEXT(Flight2!A59,"hh:mm")&amp;"   Elapsed time: "&amp;TEXT(Flight2!A59-Flight2!$A$3,"hh:mm")</f>
        <v>Flight2&lt;br/&gt;&lt;br/&gt;Altitude: 44295 ft 13501 m&lt;br/&gt;Heading: 263 deg W&lt;br/&gt;Speed: 860 km/hr&lt;br/&gt;Distance traveled: 643 km&lt;br/&gt;UTC Time: 17:29   Elapsed time: 00:59</v>
      </c>
      <c r="H59" s="3" t="s">
        <v>107</v>
      </c>
      <c r="I59" s="3" t="s">
        <v>107</v>
      </c>
      <c r="J59" s="3" t="s">
        <v>187</v>
      </c>
      <c r="K59" s="3">
        <v>522</v>
      </c>
      <c r="L59" s="3" t="s">
        <v>109</v>
      </c>
      <c r="M59" s="3" t="s">
        <v>110</v>
      </c>
      <c r="N59" s="3">
        <v>0.5</v>
      </c>
      <c r="O59" s="3" t="b">
        <v>1</v>
      </c>
      <c r="P59" s="3" t="b">
        <v>1</v>
      </c>
    </row>
    <row r="60" spans="1:16" x14ac:dyDescent="0.25">
      <c r="A60" s="3">
        <f>Flight2!C60</f>
        <v>6.7950614867387849</v>
      </c>
      <c r="B60" s="3">
        <f>Flight2!D60</f>
        <v>102.42522427157027</v>
      </c>
      <c r="C60" s="2">
        <f>Flight2!A60</f>
        <v>41705.729166666672</v>
      </c>
      <c r="D60" s="3" t="str">
        <f>IF(ISBLANK(Flight2!N60),"",Flight2!N60)</f>
        <v/>
      </c>
      <c r="E60" s="10">
        <f>Flight2!J60</f>
        <v>13501.333337330259</v>
      </c>
      <c r="F60" s="10">
        <f t="shared" si="0"/>
        <v>13501.333337330259</v>
      </c>
      <c r="G60" s="10" t="str">
        <f>"Flight2&lt;br/&gt;"&amp;D60&amp;"&lt;br/&gt;Altitude: "&amp;INT(E60/0.3048)&amp;" ft "&amp;INT(E60)&amp;" m&lt;br/&gt;Heading: "&amp;Flight2!E60&amp;" deg "&amp;Flight2!F60&amp;"&lt;br/&gt;Speed: "&amp;Flight2!H60&amp;" km/hr&lt;br/&gt;Distance traveled: "&amp;ROUND(Flight2!M60,0)&amp;" km&lt;br/&gt;UTC Time: "&amp;TEXT(Flight2!A60,"hh:mm")&amp;"   Elapsed time: "&amp;TEXT(Flight2!A60-Flight2!$A$3,"hh:mm")</f>
        <v>Flight2&lt;br/&gt;&lt;br/&gt;Altitude: 44295 ft 13501 m&lt;br/&gt;Heading: 263 deg W&lt;br/&gt;Speed: 860 km/hr&lt;br/&gt;Distance traveled: 657 km&lt;br/&gt;UTC Time: 17:30   Elapsed time: 01:00</v>
      </c>
      <c r="H60" s="3" t="s">
        <v>107</v>
      </c>
      <c r="I60" s="3" t="s">
        <v>107</v>
      </c>
      <c r="J60" s="3" t="s">
        <v>187</v>
      </c>
      <c r="K60" s="3">
        <v>522</v>
      </c>
      <c r="L60" s="3" t="s">
        <v>109</v>
      </c>
      <c r="M60" s="3" t="s">
        <v>110</v>
      </c>
      <c r="N60" s="3">
        <v>0.5</v>
      </c>
      <c r="O60" s="3" t="b">
        <v>1</v>
      </c>
      <c r="P60" s="3" t="b">
        <v>1</v>
      </c>
    </row>
    <row r="61" spans="1:16" x14ac:dyDescent="0.25">
      <c r="A61" s="3">
        <f>Flight2!C61</f>
        <v>6.7793351842482448</v>
      </c>
      <c r="B61" s="3">
        <f>Flight2!D61</f>
        <v>102.29638148103076</v>
      </c>
      <c r="C61" s="2">
        <f>Flight2!A61</f>
        <v>41705.729861111111</v>
      </c>
      <c r="D61" s="3" t="str">
        <f>IF(ISBLANK(Flight2!N61),"",Flight2!N61)</f>
        <v/>
      </c>
      <c r="E61" s="10">
        <f>Flight2!J61</f>
        <v>13501.333337330259</v>
      </c>
      <c r="F61" s="10">
        <f t="shared" si="0"/>
        <v>13501.333337330259</v>
      </c>
      <c r="G61" s="10" t="str">
        <f>"Flight2&lt;br/&gt;"&amp;D61&amp;"&lt;br/&gt;Altitude: "&amp;INT(E61/0.3048)&amp;" ft "&amp;INT(E61)&amp;" m&lt;br/&gt;Heading: "&amp;Flight2!E61&amp;" deg "&amp;Flight2!F61&amp;"&lt;br/&gt;Speed: "&amp;Flight2!H61&amp;" km/hr&lt;br/&gt;Distance traveled: "&amp;ROUND(Flight2!M61,0)&amp;" km&lt;br/&gt;UTC Time: "&amp;TEXT(Flight2!A61,"hh:mm")&amp;"   Elapsed time: "&amp;TEXT(Flight2!A61-Flight2!$A$3,"hh:mm")</f>
        <v>Flight2&lt;br/&gt;&lt;br/&gt;Altitude: 44295 ft 13501 m&lt;br/&gt;Heading: 263 deg W&lt;br/&gt;Speed: 860 km/hr&lt;br/&gt;Distance traveled: 672 km&lt;br/&gt;UTC Time: 17:31   Elapsed time: 01:01</v>
      </c>
      <c r="H61" s="3" t="s">
        <v>107</v>
      </c>
      <c r="I61" s="3" t="s">
        <v>107</v>
      </c>
      <c r="J61" s="3" t="s">
        <v>187</v>
      </c>
      <c r="K61" s="3">
        <v>522</v>
      </c>
      <c r="L61" s="3" t="s">
        <v>109</v>
      </c>
      <c r="M61" s="3" t="s">
        <v>110</v>
      </c>
      <c r="N61" s="3">
        <v>0.5</v>
      </c>
      <c r="O61" s="3" t="b">
        <v>1</v>
      </c>
      <c r="P61" s="3" t="b">
        <v>1</v>
      </c>
    </row>
    <row r="62" spans="1:16" x14ac:dyDescent="0.25">
      <c r="A62" s="3">
        <f>Flight2!C62</f>
        <v>6.7636089213537547</v>
      </c>
      <c r="B62" s="3">
        <f>Flight2!D62</f>
        <v>102.16754288814032</v>
      </c>
      <c r="C62" s="2">
        <f>Flight2!A62</f>
        <v>41705.730555555558</v>
      </c>
      <c r="D62" s="3" t="str">
        <f>IF(ISBLANK(Flight2!N62),"",Flight2!N62)</f>
        <v/>
      </c>
      <c r="E62" s="10">
        <f>Flight2!J62</f>
        <v>13501.333337330259</v>
      </c>
      <c r="F62" s="10">
        <f t="shared" si="0"/>
        <v>13501.333337330259</v>
      </c>
      <c r="G62" s="10" t="str">
        <f>"Flight2&lt;br/&gt;"&amp;D62&amp;"&lt;br/&gt;Altitude: "&amp;INT(E62/0.3048)&amp;" ft "&amp;INT(E62)&amp;" m&lt;br/&gt;Heading: "&amp;Flight2!E62&amp;" deg "&amp;Flight2!F62&amp;"&lt;br/&gt;Speed: "&amp;Flight2!H62&amp;" km/hr&lt;br/&gt;Distance traveled: "&amp;ROUND(Flight2!M62,0)&amp;" km&lt;br/&gt;UTC Time: "&amp;TEXT(Flight2!A62,"hh:mm")&amp;"   Elapsed time: "&amp;TEXT(Flight2!A62-Flight2!$A$3,"hh:mm")</f>
        <v>Flight2&lt;br/&gt;&lt;br/&gt;Altitude: 44295 ft 13501 m&lt;br/&gt;Heading: 263 deg W&lt;br/&gt;Speed: 860 km/hr&lt;br/&gt;Distance traveled: 686 km&lt;br/&gt;UTC Time: 17:32   Elapsed time: 01:02</v>
      </c>
      <c r="H62" s="3" t="s">
        <v>107</v>
      </c>
      <c r="I62" s="3" t="s">
        <v>107</v>
      </c>
      <c r="J62" s="3" t="s">
        <v>187</v>
      </c>
      <c r="K62" s="3">
        <v>522</v>
      </c>
      <c r="L62" s="3" t="s">
        <v>109</v>
      </c>
      <c r="M62" s="3" t="s">
        <v>110</v>
      </c>
      <c r="N62" s="3">
        <v>0.5</v>
      </c>
      <c r="O62" s="3" t="b">
        <v>1</v>
      </c>
      <c r="P62" s="3" t="b">
        <v>1</v>
      </c>
    </row>
    <row r="63" spans="1:16" x14ac:dyDescent="0.25">
      <c r="A63" s="3">
        <f>Flight2!C63</f>
        <v>6.7478826982175732</v>
      </c>
      <c r="B63" s="3">
        <f>Flight2!D63</f>
        <v>102.03870848425898</v>
      </c>
      <c r="C63" s="2">
        <f>Flight2!A63</f>
        <v>41705.731250000004</v>
      </c>
      <c r="D63" s="3" t="str">
        <f>IF(ISBLANK(Flight2!N63),"",Flight2!N63)</f>
        <v/>
      </c>
      <c r="E63" s="10">
        <f>Flight2!J63</f>
        <v>13501.333337330259</v>
      </c>
      <c r="F63" s="10">
        <f t="shared" si="0"/>
        <v>13501.333337330259</v>
      </c>
      <c r="G63" s="10" t="str">
        <f>"Flight2&lt;br/&gt;"&amp;D63&amp;"&lt;br/&gt;Altitude: "&amp;INT(E63/0.3048)&amp;" ft "&amp;INT(E63)&amp;" m&lt;br/&gt;Heading: "&amp;Flight2!E63&amp;" deg "&amp;Flight2!F63&amp;"&lt;br/&gt;Speed: "&amp;Flight2!H63&amp;" km/hr&lt;br/&gt;Distance traveled: "&amp;ROUND(Flight2!M63,0)&amp;" km&lt;br/&gt;UTC Time: "&amp;TEXT(Flight2!A63,"hh:mm")&amp;"   Elapsed time: "&amp;TEXT(Flight2!A63-Flight2!$A$3,"hh:mm")</f>
        <v>Flight2&lt;br/&gt;&lt;br/&gt;Altitude: 44295 ft 13501 m&lt;br/&gt;Heading: 263 deg W&lt;br/&gt;Speed: 860 km/hr&lt;br/&gt;Distance traveled: 700 km&lt;br/&gt;UTC Time: 17:33   Elapsed time: 01:03</v>
      </c>
      <c r="H63" s="3" t="s">
        <v>107</v>
      </c>
      <c r="I63" s="3" t="s">
        <v>107</v>
      </c>
      <c r="J63" s="3" t="s">
        <v>187</v>
      </c>
      <c r="K63" s="3">
        <v>522</v>
      </c>
      <c r="L63" s="3" t="s">
        <v>109</v>
      </c>
      <c r="M63" s="3" t="s">
        <v>110</v>
      </c>
      <c r="N63" s="3">
        <v>0.5</v>
      </c>
      <c r="O63" s="3" t="b">
        <v>1</v>
      </c>
      <c r="P63" s="3" t="b">
        <v>1</v>
      </c>
    </row>
    <row r="64" spans="1:16" x14ac:dyDescent="0.25">
      <c r="A64" s="3">
        <f>Flight2!C64</f>
        <v>6.7321565150019653</v>
      </c>
      <c r="B64" s="3">
        <f>Flight2!D64</f>
        <v>101.90987826074826</v>
      </c>
      <c r="C64" s="2">
        <f>Flight2!A64</f>
        <v>41705.731944444444</v>
      </c>
      <c r="D64" s="3" t="str">
        <f>IF(ISBLANK(Flight2!N64),"",Flight2!N64)</f>
        <v/>
      </c>
      <c r="E64" s="10">
        <f>Flight2!J64</f>
        <v>13501.333337330259</v>
      </c>
      <c r="F64" s="10">
        <f t="shared" si="0"/>
        <v>13501.333337330259</v>
      </c>
      <c r="G64" s="10" t="str">
        <f>"Flight2&lt;br/&gt;"&amp;D64&amp;"&lt;br/&gt;Altitude: "&amp;INT(E64/0.3048)&amp;" ft "&amp;INT(E64)&amp;" m&lt;br/&gt;Heading: "&amp;Flight2!E64&amp;" deg "&amp;Flight2!F64&amp;"&lt;br/&gt;Speed: "&amp;Flight2!H64&amp;" km/hr&lt;br/&gt;Distance traveled: "&amp;ROUND(Flight2!M64,0)&amp;" km&lt;br/&gt;UTC Time: "&amp;TEXT(Flight2!A64,"hh:mm")&amp;"   Elapsed time: "&amp;TEXT(Flight2!A64-Flight2!$A$3,"hh:mm")</f>
        <v>Flight2&lt;br/&gt;&lt;br/&gt;Altitude: 44295 ft 13501 m&lt;br/&gt;Heading: 263 deg W&lt;br/&gt;Speed: 860 km/hr&lt;br/&gt;Distance traveled: 715 km&lt;br/&gt;UTC Time: 17:34   Elapsed time: 01:04</v>
      </c>
      <c r="H64" s="3" t="s">
        <v>107</v>
      </c>
      <c r="I64" s="3" t="s">
        <v>107</v>
      </c>
      <c r="J64" s="3" t="s">
        <v>187</v>
      </c>
      <c r="K64" s="3">
        <v>522</v>
      </c>
      <c r="L64" s="3" t="s">
        <v>109</v>
      </c>
      <c r="M64" s="3" t="s">
        <v>110</v>
      </c>
      <c r="N64" s="3">
        <v>0.5</v>
      </c>
      <c r="O64" s="3" t="b">
        <v>1</v>
      </c>
      <c r="P64" s="3" t="b">
        <v>1</v>
      </c>
    </row>
    <row r="65" spans="1:16" x14ac:dyDescent="0.25">
      <c r="A65" s="3">
        <f>Flight2!C65</f>
        <v>6.7164303713743614</v>
      </c>
      <c r="B65" s="3">
        <f>Flight2!D65</f>
        <v>101.78105220492208</v>
      </c>
      <c r="C65" s="2">
        <f>Flight2!A65</f>
        <v>41705.732638888891</v>
      </c>
      <c r="D65" s="3" t="str">
        <f>IF(ISBLANK(Flight2!N65),"",Flight2!N65)</f>
        <v>Plane is reported to descend to 10000' below operational level</v>
      </c>
      <c r="E65" s="10">
        <f>Flight2!J65</f>
        <v>13168.000002910383</v>
      </c>
      <c r="F65" s="10">
        <f t="shared" si="0"/>
        <v>13168.000002910383</v>
      </c>
      <c r="G65" s="10" t="str">
        <f>"Flight2&lt;br/&gt;"&amp;D65&amp;"&lt;br/&gt;Altitude: "&amp;INT(E65/0.3048)&amp;" ft "&amp;INT(E65)&amp;" m&lt;br/&gt;Heading: "&amp;Flight2!E65&amp;" deg "&amp;Flight2!F65&amp;"&lt;br/&gt;Speed: "&amp;Flight2!H65&amp;" km/hr&lt;br/&gt;Distance traveled: "&amp;ROUND(Flight2!M65,0)&amp;" km&lt;br/&gt;UTC Time: "&amp;TEXT(Flight2!A65,"hh:mm")&amp;"   Elapsed time: "&amp;TEXT(Flight2!A65-Flight2!$A$3,"hh:mm")</f>
        <v>Flight2&lt;br/&gt;Plane is reported to descend to 10000' below operational level&lt;br/&gt;Altitude: 43202 ft 13168 m&lt;br/&gt;Heading: 263 deg W&lt;br/&gt;Speed: 860 km/hr&lt;br/&gt;Distance traveled: 729 km&lt;br/&gt;UTC Time: 17:35   Elapsed time: 01:05</v>
      </c>
      <c r="H65" s="3" t="s">
        <v>107</v>
      </c>
      <c r="I65" s="3" t="s">
        <v>107</v>
      </c>
      <c r="J65" s="3" t="s">
        <v>187</v>
      </c>
      <c r="K65" s="3">
        <v>522</v>
      </c>
      <c r="L65" s="3" t="s">
        <v>109</v>
      </c>
      <c r="M65" s="3" t="s">
        <v>110</v>
      </c>
      <c r="N65" s="3">
        <v>0.5</v>
      </c>
      <c r="O65" s="3" t="b">
        <v>1</v>
      </c>
      <c r="P65" s="3" t="b">
        <v>1</v>
      </c>
    </row>
    <row r="66" spans="1:16" x14ac:dyDescent="0.25">
      <c r="A66" s="3">
        <f>Flight2!C66</f>
        <v>6.7007042674970352</v>
      </c>
      <c r="B66" s="3">
        <f>Flight2!D66</f>
        <v>101.65223030814535</v>
      </c>
      <c r="C66" s="2">
        <f>Flight2!A66</f>
        <v>41705.733333333337</v>
      </c>
      <c r="D66" s="3" t="str">
        <f>IF(ISBLANK(Flight2!N66),"",Flight2!N66)</f>
        <v/>
      </c>
      <c r="E66" s="10">
        <f>Flight2!J66</f>
        <v>12668.000001280569</v>
      </c>
      <c r="F66" s="10">
        <f t="shared" si="0"/>
        <v>12668.000001280569</v>
      </c>
      <c r="G66" s="10" t="str">
        <f>"Flight2&lt;br/&gt;"&amp;D66&amp;"&lt;br/&gt;Altitude: "&amp;INT(E66/0.3048)&amp;" ft "&amp;INT(E66)&amp;" m&lt;br/&gt;Heading: "&amp;Flight2!E66&amp;" deg "&amp;Flight2!F66&amp;"&lt;br/&gt;Speed: "&amp;Flight2!H66&amp;" km/hr&lt;br/&gt;Distance traveled: "&amp;ROUND(Flight2!M66,0)&amp;" km&lt;br/&gt;UTC Time: "&amp;TEXT(Flight2!A66,"hh:mm")&amp;"   Elapsed time: "&amp;TEXT(Flight2!A66-Flight2!$A$3,"hh:mm")</f>
        <v>Flight2&lt;br/&gt;&lt;br/&gt;Altitude: 41561 ft 12668 m&lt;br/&gt;Heading: 263 deg W&lt;br/&gt;Speed: 860 km/hr&lt;br/&gt;Distance traveled: 743 km&lt;br/&gt;UTC Time: 17:36   Elapsed time: 01:06</v>
      </c>
      <c r="H66" s="3" t="s">
        <v>107</v>
      </c>
      <c r="I66" s="3" t="s">
        <v>107</v>
      </c>
      <c r="J66" s="3" t="s">
        <v>187</v>
      </c>
      <c r="K66" s="3">
        <v>522</v>
      </c>
      <c r="L66" s="3" t="s">
        <v>109</v>
      </c>
      <c r="M66" s="3" t="s">
        <v>110</v>
      </c>
      <c r="N66" s="3">
        <v>0.5</v>
      </c>
      <c r="O66" s="3" t="b">
        <v>1</v>
      </c>
      <c r="P66" s="3" t="b">
        <v>1</v>
      </c>
    </row>
    <row r="67" spans="1:16" x14ac:dyDescent="0.25">
      <c r="A67" s="3">
        <f>Flight2!C67</f>
        <v>6.6849782035322693</v>
      </c>
      <c r="B67" s="3">
        <f>Flight2!D67</f>
        <v>101.52341256178451</v>
      </c>
      <c r="C67" s="2">
        <f>Flight2!A67</f>
        <v>41705.734027777777</v>
      </c>
      <c r="D67" s="3" t="str">
        <f>IF(ISBLANK(Flight2!N67),"",Flight2!N67)</f>
        <v/>
      </c>
      <c r="E67" s="10">
        <f>Flight2!J67</f>
        <v>12168.000004889444</v>
      </c>
      <c r="F67" s="10">
        <f t="shared" si="0"/>
        <v>12168.000004889444</v>
      </c>
      <c r="G67" s="10" t="str">
        <f>"Flight2&lt;br/&gt;"&amp;D67&amp;"&lt;br/&gt;Altitude: "&amp;INT(E67/0.3048)&amp;" ft "&amp;INT(E67)&amp;" m&lt;br/&gt;Heading: "&amp;Flight2!E67&amp;" deg "&amp;Flight2!F67&amp;"&lt;br/&gt;Speed: "&amp;Flight2!H67&amp;" km/hr&lt;br/&gt;Distance traveled: "&amp;ROUND(Flight2!M67,0)&amp;" km&lt;br/&gt;UTC Time: "&amp;TEXT(Flight2!A67,"hh:mm")&amp;"   Elapsed time: "&amp;TEXT(Flight2!A67-Flight2!$A$3,"hh:mm")</f>
        <v>Flight2&lt;br/&gt;&lt;br/&gt;Altitude: 39921 ft 12168 m&lt;br/&gt;Heading: 263 deg W&lt;br/&gt;Speed: 860 km/hr&lt;br/&gt;Distance traveled: 758 km&lt;br/&gt;UTC Time: 17:37   Elapsed time: 01:07</v>
      </c>
      <c r="H67" s="3" t="s">
        <v>107</v>
      </c>
      <c r="I67" s="3" t="s">
        <v>107</v>
      </c>
      <c r="J67" s="3" t="s">
        <v>187</v>
      </c>
      <c r="K67" s="3">
        <v>522</v>
      </c>
      <c r="L67" s="3" t="s">
        <v>109</v>
      </c>
      <c r="M67" s="3" t="s">
        <v>110</v>
      </c>
      <c r="N67" s="3">
        <v>0.5</v>
      </c>
      <c r="O67" s="3" t="b">
        <v>1</v>
      </c>
      <c r="P67" s="3" t="b">
        <v>1</v>
      </c>
    </row>
    <row r="68" spans="1:16" x14ac:dyDescent="0.25">
      <c r="A68" s="3">
        <f>Flight2!C68</f>
        <v>6.6692521791475174</v>
      </c>
      <c r="B68" s="3">
        <f>Flight2!D68</f>
        <v>101.39459895315872</v>
      </c>
      <c r="C68" s="2">
        <f>Flight2!A68</f>
        <v>41705.734722222223</v>
      </c>
      <c r="D68" s="3" t="str">
        <f>IF(ISBLANK(Flight2!N68),"",Flight2!N68)</f>
        <v/>
      </c>
      <c r="E68" s="10">
        <f>Flight2!J68</f>
        <v>11668.000003259629</v>
      </c>
      <c r="F68" s="10">
        <f t="shared" si="0"/>
        <v>11668.000003259629</v>
      </c>
      <c r="G68" s="10" t="str">
        <f>"Flight2&lt;br/&gt;"&amp;D68&amp;"&lt;br/&gt;Altitude: "&amp;INT(E68/0.3048)&amp;" ft "&amp;INT(E68)&amp;" m&lt;br/&gt;Heading: "&amp;Flight2!E68&amp;" deg "&amp;Flight2!F68&amp;"&lt;br/&gt;Speed: "&amp;Flight2!H68&amp;" km/hr&lt;br/&gt;Distance traveled: "&amp;ROUND(Flight2!M68,0)&amp;" km&lt;br/&gt;UTC Time: "&amp;TEXT(Flight2!A68,"hh:mm")&amp;"   Elapsed time: "&amp;TEXT(Flight2!A68-Flight2!$A$3,"hh:mm")</f>
        <v>Flight2&lt;br/&gt;&lt;br/&gt;Altitude: 38280 ft 11668 m&lt;br/&gt;Heading: 263 deg W&lt;br/&gt;Speed: 860 km/hr&lt;br/&gt;Distance traveled: 772 km&lt;br/&gt;UTC Time: 17:38   Elapsed time: 01:08</v>
      </c>
      <c r="H68" s="3" t="s">
        <v>107</v>
      </c>
      <c r="I68" s="3" t="s">
        <v>107</v>
      </c>
      <c r="J68" s="3" t="s">
        <v>187</v>
      </c>
      <c r="K68" s="3">
        <v>522</v>
      </c>
      <c r="L68" s="3" t="s">
        <v>109</v>
      </c>
      <c r="M68" s="3" t="s">
        <v>110</v>
      </c>
      <c r="N68" s="3">
        <v>0.5</v>
      </c>
      <c r="O68" s="3" t="b">
        <v>1</v>
      </c>
      <c r="P68" s="3" t="b">
        <v>1</v>
      </c>
    </row>
    <row r="69" spans="1:16" x14ac:dyDescent="0.25">
      <c r="A69" s="3">
        <f>Flight2!C69</f>
        <v>6.653526194505071</v>
      </c>
      <c r="B69" s="3">
        <f>Flight2!D69</f>
        <v>101.26578947363777</v>
      </c>
      <c r="C69" s="2">
        <f>Flight2!A69</f>
        <v>41705.73541666667</v>
      </c>
      <c r="D69" s="3" t="str">
        <f>IF(ISBLANK(Flight2!N69),"",Flight2!N69)</f>
        <v/>
      </c>
      <c r="E69" s="10">
        <f>Flight2!J69</f>
        <v>11168.000001629815</v>
      </c>
      <c r="F69" s="10">
        <f t="shared" ref="F69:F132" si="1">E69</f>
        <v>11168.000001629815</v>
      </c>
      <c r="G69" s="10" t="str">
        <f>"Flight2&lt;br/&gt;"&amp;D69&amp;"&lt;br/&gt;Altitude: "&amp;INT(E69/0.3048)&amp;" ft "&amp;INT(E69)&amp;" m&lt;br/&gt;Heading: "&amp;Flight2!E69&amp;" deg "&amp;Flight2!F69&amp;"&lt;br/&gt;Speed: "&amp;Flight2!H69&amp;" km/hr&lt;br/&gt;Distance traveled: "&amp;ROUND(Flight2!M69,0)&amp;" km&lt;br/&gt;UTC Time: "&amp;TEXT(Flight2!A69,"hh:mm")&amp;"   Elapsed time: "&amp;TEXT(Flight2!A69-Flight2!$A$3,"hh:mm")</f>
        <v>Flight2&lt;br/&gt;&lt;br/&gt;Altitude: 36640 ft 11168 m&lt;br/&gt;Heading: 263 deg W&lt;br/&gt;Speed: 860 km/hr&lt;br/&gt;Distance traveled: 786 km&lt;br/&gt;UTC Time: 17:39   Elapsed time: 01:09</v>
      </c>
      <c r="H69" s="3" t="s">
        <v>107</v>
      </c>
      <c r="I69" s="3" t="s">
        <v>107</v>
      </c>
      <c r="J69" s="3" t="s">
        <v>187</v>
      </c>
      <c r="K69" s="3">
        <v>522</v>
      </c>
      <c r="L69" s="3" t="s">
        <v>109</v>
      </c>
      <c r="M69" s="3" t="s">
        <v>110</v>
      </c>
      <c r="N69" s="3">
        <v>0.5</v>
      </c>
      <c r="O69" s="3" t="b">
        <v>1</v>
      </c>
      <c r="P69" s="3" t="b">
        <v>1</v>
      </c>
    </row>
    <row r="70" spans="1:16" x14ac:dyDescent="0.25">
      <c r="A70" s="3">
        <f>Flight2!C70</f>
        <v>6.6378002496022859</v>
      </c>
      <c r="B70" s="3">
        <f>Flight2!D70</f>
        <v>101.13698411324344</v>
      </c>
      <c r="C70" s="2">
        <f>Flight2!A70</f>
        <v>41705.736111111117</v>
      </c>
      <c r="D70" s="3" t="str">
        <f>IF(ISBLANK(Flight2!N70),"",Flight2!N70)</f>
        <v/>
      </c>
      <c r="E70" s="10">
        <f>Flight2!J70</f>
        <v>10668</v>
      </c>
      <c r="F70" s="10">
        <f t="shared" si="1"/>
        <v>10668</v>
      </c>
      <c r="G70" s="10" t="str">
        <f>"Flight2&lt;br/&gt;"&amp;D70&amp;"&lt;br/&gt;Altitude: "&amp;INT(E70/0.3048)&amp;" ft "&amp;INT(E70)&amp;" m&lt;br/&gt;Heading: "&amp;Flight2!E70&amp;" deg "&amp;Flight2!F70&amp;"&lt;br/&gt;Speed: "&amp;Flight2!H70&amp;" km/hr&lt;br/&gt;Distance traveled: "&amp;ROUND(Flight2!M70,0)&amp;" km&lt;br/&gt;UTC Time: "&amp;TEXT(Flight2!A70,"hh:mm")&amp;"   Elapsed time: "&amp;TEXT(Flight2!A70-Flight2!$A$3,"hh:mm")</f>
        <v>Flight2&lt;br/&gt;&lt;br/&gt;Altitude: 35000 ft 10668 m&lt;br/&gt;Heading: 263 deg W&lt;br/&gt;Speed: 860 km/hr&lt;br/&gt;Distance traveled: 801 km&lt;br/&gt;UTC Time: 17:40   Elapsed time: 01:10</v>
      </c>
      <c r="H70" s="3" t="s">
        <v>107</v>
      </c>
      <c r="I70" s="3" t="s">
        <v>107</v>
      </c>
      <c r="J70" s="3" t="s">
        <v>187</v>
      </c>
      <c r="K70" s="3">
        <v>522</v>
      </c>
      <c r="L70" s="3" t="s">
        <v>109</v>
      </c>
      <c r="M70" s="3" t="s">
        <v>110</v>
      </c>
      <c r="N70" s="3">
        <v>0.5</v>
      </c>
      <c r="O70" s="3" t="b">
        <v>1</v>
      </c>
      <c r="P70" s="3" t="b">
        <v>1</v>
      </c>
    </row>
    <row r="71" spans="1:16" x14ac:dyDescent="0.25">
      <c r="A71" s="3">
        <f>Flight2!C71</f>
        <v>6.6220743446014643</v>
      </c>
      <c r="B71" s="3">
        <f>Flight2!D71</f>
        <v>101.00818286334865</v>
      </c>
      <c r="C71" s="2">
        <f>Flight2!A71</f>
        <v>41705.736805555556</v>
      </c>
      <c r="D71" s="3" t="str">
        <f>IF(ISBLANK(Flight2!N71),"",Flight2!N71)</f>
        <v/>
      </c>
      <c r="E71" s="10">
        <f>Flight2!J71</f>
        <v>10168.000003608875</v>
      </c>
      <c r="F71" s="10">
        <f t="shared" si="1"/>
        <v>10168.000003608875</v>
      </c>
      <c r="G71" s="10" t="str">
        <f>"Flight2&lt;br/&gt;"&amp;D71&amp;"&lt;br/&gt;Altitude: "&amp;INT(E71/0.3048)&amp;" ft "&amp;INT(E71)&amp;" m&lt;br/&gt;Heading: "&amp;Flight2!E71&amp;" deg "&amp;Flight2!F71&amp;"&lt;br/&gt;Speed: "&amp;Flight2!H71&amp;" km/hr&lt;br/&gt;Distance traveled: "&amp;ROUND(Flight2!M71,0)&amp;" km&lt;br/&gt;UTC Time: "&amp;TEXT(Flight2!A71,"hh:mm")&amp;"   Elapsed time: "&amp;TEXT(Flight2!A71-Flight2!$A$3,"hh:mm")</f>
        <v>Flight2&lt;br/&gt;&lt;br/&gt;Altitude: 33359 ft 10168 m&lt;br/&gt;Heading: 263 deg W&lt;br/&gt;Speed: 860 km/hr&lt;br/&gt;Distance traveled: 815 km&lt;br/&gt;UTC Time: 17:41   Elapsed time: 01:11</v>
      </c>
      <c r="H71" s="3" t="s">
        <v>107</v>
      </c>
      <c r="I71" s="3" t="s">
        <v>107</v>
      </c>
      <c r="J71" s="3" t="s">
        <v>187</v>
      </c>
      <c r="K71" s="3">
        <v>522</v>
      </c>
      <c r="L71" s="3" t="s">
        <v>109</v>
      </c>
      <c r="M71" s="3" t="s">
        <v>110</v>
      </c>
      <c r="N71" s="3">
        <v>0.5</v>
      </c>
      <c r="O71" s="3" t="b">
        <v>1</v>
      </c>
      <c r="P71" s="3" t="b">
        <v>1</v>
      </c>
    </row>
    <row r="72" spans="1:16" x14ac:dyDescent="0.25">
      <c r="A72" s="3">
        <f>Flight2!C72</f>
        <v>6.6063484791700908</v>
      </c>
      <c r="B72" s="3">
        <f>Flight2!D72</f>
        <v>100.87938571127948</v>
      </c>
      <c r="C72" s="2">
        <f>Flight2!A72</f>
        <v>41705.737500000003</v>
      </c>
      <c r="D72" s="3" t="str">
        <f>IF(ISBLANK(Flight2!N72),"",Flight2!N72)</f>
        <v/>
      </c>
      <c r="E72" s="10">
        <f>Flight2!J72</f>
        <v>9668.0000019790605</v>
      </c>
      <c r="F72" s="10">
        <f t="shared" si="1"/>
        <v>9668.0000019790605</v>
      </c>
      <c r="G72" s="10" t="str">
        <f>"Flight2&lt;br/&gt;"&amp;D72&amp;"&lt;br/&gt;Altitude: "&amp;INT(E72/0.3048)&amp;" ft "&amp;INT(E72)&amp;" m&lt;br/&gt;Heading: "&amp;Flight2!E72&amp;" deg "&amp;Flight2!F72&amp;"&lt;br/&gt;Speed: "&amp;Flight2!H72&amp;" km/hr&lt;br/&gt;Distance traveled: "&amp;ROUND(Flight2!M72,0)&amp;" km&lt;br/&gt;UTC Time: "&amp;TEXT(Flight2!A72,"hh:mm")&amp;"   Elapsed time: "&amp;TEXT(Flight2!A72-Flight2!$A$3,"hh:mm")</f>
        <v>Flight2&lt;br/&gt;&lt;br/&gt;Altitude: 31719 ft 9668 m&lt;br/&gt;Heading: 263 deg W&lt;br/&gt;Speed: 860 km/hr&lt;br/&gt;Distance traveled: 829 km&lt;br/&gt;UTC Time: 17:42   Elapsed time: 01:12</v>
      </c>
      <c r="H72" s="3" t="s">
        <v>107</v>
      </c>
      <c r="I72" s="3" t="s">
        <v>107</v>
      </c>
      <c r="J72" s="3" t="s">
        <v>187</v>
      </c>
      <c r="K72" s="3">
        <v>522</v>
      </c>
      <c r="L72" s="3" t="s">
        <v>109</v>
      </c>
      <c r="M72" s="3" t="s">
        <v>110</v>
      </c>
      <c r="N72" s="3">
        <v>0.5</v>
      </c>
      <c r="O72" s="3" t="b">
        <v>1</v>
      </c>
      <c r="P72" s="3" t="b">
        <v>1</v>
      </c>
    </row>
    <row r="73" spans="1:16" x14ac:dyDescent="0.25">
      <c r="A73" s="3">
        <f>Flight2!C73</f>
        <v>6.590622653470481</v>
      </c>
      <c r="B73" s="3">
        <f>Flight2!D73</f>
        <v>100.75059264841219</v>
      </c>
      <c r="C73" s="2">
        <f>Flight2!A73</f>
        <v>41705.73819444445</v>
      </c>
      <c r="D73" s="3" t="str">
        <f>IF(ISBLANK(Flight2!N73),"",Flight2!N73)</f>
        <v/>
      </c>
      <c r="E73" s="10">
        <f>Flight2!J73</f>
        <v>9168.000000349246</v>
      </c>
      <c r="F73" s="10">
        <f t="shared" si="1"/>
        <v>9168.000000349246</v>
      </c>
      <c r="G73" s="10" t="str">
        <f>"Flight2&lt;br/&gt;"&amp;D73&amp;"&lt;br/&gt;Altitude: "&amp;INT(E73/0.3048)&amp;" ft "&amp;INT(E73)&amp;" m&lt;br/&gt;Heading: "&amp;Flight2!E73&amp;" deg "&amp;Flight2!F73&amp;"&lt;br/&gt;Speed: "&amp;Flight2!H73&amp;" km/hr&lt;br/&gt;Distance traveled: "&amp;ROUND(Flight2!M73,0)&amp;" km&lt;br/&gt;UTC Time: "&amp;TEXT(Flight2!A73,"hh:mm")&amp;"   Elapsed time: "&amp;TEXT(Flight2!A73-Flight2!$A$3,"hh:mm")</f>
        <v>Flight2&lt;br/&gt;&lt;br/&gt;Altitude: 30078 ft 9168 m&lt;br/&gt;Heading: 263 deg W&lt;br/&gt;Speed: 860 km/hr&lt;br/&gt;Distance traveled: 844 km&lt;br/&gt;UTC Time: 17:43   Elapsed time: 01:13</v>
      </c>
      <c r="H73" s="3" t="s">
        <v>107</v>
      </c>
      <c r="I73" s="3" t="s">
        <v>107</v>
      </c>
      <c r="J73" s="3" t="s">
        <v>187</v>
      </c>
      <c r="K73" s="3">
        <v>522</v>
      </c>
      <c r="L73" s="3" t="s">
        <v>109</v>
      </c>
      <c r="M73" s="3" t="s">
        <v>110</v>
      </c>
      <c r="N73" s="3">
        <v>0.5</v>
      </c>
      <c r="O73" s="3" t="b">
        <v>1</v>
      </c>
      <c r="P73" s="3" t="b">
        <v>1</v>
      </c>
    </row>
    <row r="74" spans="1:16" x14ac:dyDescent="0.25">
      <c r="A74" s="3">
        <f>Flight2!C74</f>
        <v>6.5748968676649522</v>
      </c>
      <c r="B74" s="3">
        <f>Flight2!D74</f>
        <v>100.62180366612448</v>
      </c>
      <c r="C74" s="2">
        <f>Flight2!A74</f>
        <v>41705.738888888889</v>
      </c>
      <c r="D74" s="3" t="str">
        <f>IF(ISBLANK(Flight2!N74),"",Flight2!N74)</f>
        <v/>
      </c>
      <c r="E74" s="10">
        <f>Flight2!J74</f>
        <v>8668.0000039581209</v>
      </c>
      <c r="F74" s="10">
        <f t="shared" si="1"/>
        <v>8668.0000039581209</v>
      </c>
      <c r="G74" s="10" t="str">
        <f>"Flight2&lt;br/&gt;"&amp;D74&amp;"&lt;br/&gt;Altitude: "&amp;INT(E74/0.3048)&amp;" ft "&amp;INT(E74)&amp;" m&lt;br/&gt;Heading: "&amp;Flight2!E74&amp;" deg "&amp;Flight2!F74&amp;"&lt;br/&gt;Speed: "&amp;Flight2!H74&amp;" km/hr&lt;br/&gt;Distance traveled: "&amp;ROUND(Flight2!M74,0)&amp;" km&lt;br/&gt;UTC Time: "&amp;TEXT(Flight2!A74,"hh:mm")&amp;"   Elapsed time: "&amp;TEXT(Flight2!A74-Flight2!$A$3,"hh:mm")</f>
        <v>Flight2&lt;br/&gt;&lt;br/&gt;Altitude: 28438 ft 8668 m&lt;br/&gt;Heading: 263 deg W&lt;br/&gt;Speed: 860 km/hr&lt;br/&gt;Distance traveled: 858 km&lt;br/&gt;UTC Time: 17:44   Elapsed time: 01:14</v>
      </c>
      <c r="H74" s="3" t="s">
        <v>107</v>
      </c>
      <c r="I74" s="3" t="s">
        <v>107</v>
      </c>
      <c r="J74" s="3" t="s">
        <v>187</v>
      </c>
      <c r="K74" s="3">
        <v>522</v>
      </c>
      <c r="L74" s="3" t="s">
        <v>109</v>
      </c>
      <c r="M74" s="3" t="s">
        <v>110</v>
      </c>
      <c r="N74" s="3">
        <v>0.5</v>
      </c>
      <c r="O74" s="3" t="b">
        <v>1</v>
      </c>
      <c r="P74" s="3" t="b">
        <v>1</v>
      </c>
    </row>
    <row r="75" spans="1:16" x14ac:dyDescent="0.25">
      <c r="A75" s="3">
        <f>Flight2!C75</f>
        <v>6.5591711214210129</v>
      </c>
      <c r="B75" s="3">
        <f>Flight2!D75</f>
        <v>100.49301875174761</v>
      </c>
      <c r="C75" s="2">
        <f>Flight2!A75</f>
        <v>41705.739583333336</v>
      </c>
      <c r="D75" s="3" t="str">
        <f>IF(ISBLANK(Flight2!N75),"",Flight2!N75)</f>
        <v/>
      </c>
      <c r="E75" s="10">
        <f>Flight2!J75</f>
        <v>8168.0000023283064</v>
      </c>
      <c r="F75" s="10">
        <f t="shared" si="1"/>
        <v>8168.0000023283064</v>
      </c>
      <c r="G75" s="10" t="str">
        <f>"Flight2&lt;br/&gt;"&amp;D75&amp;"&lt;br/&gt;Altitude: "&amp;INT(E75/0.3048)&amp;" ft "&amp;INT(E75)&amp;" m&lt;br/&gt;Heading: "&amp;Flight2!E75&amp;" deg "&amp;Flight2!F75&amp;"&lt;br/&gt;Speed: "&amp;Flight2!H75&amp;" km/hr&lt;br/&gt;Distance traveled: "&amp;ROUND(Flight2!M75,0)&amp;" km&lt;br/&gt;UTC Time: "&amp;TEXT(Flight2!A75,"hh:mm")&amp;"   Elapsed time: "&amp;TEXT(Flight2!A75-Flight2!$A$3,"hh:mm")</f>
        <v>Flight2&lt;br/&gt;&lt;br/&gt;Altitude: 26797 ft 8168 m&lt;br/&gt;Heading: 263 deg W&lt;br/&gt;Speed: 860 km/hr&lt;br/&gt;Distance traveled: 872 km&lt;br/&gt;UTC Time: 17:45   Elapsed time: 01:15</v>
      </c>
      <c r="H75" s="3" t="s">
        <v>107</v>
      </c>
      <c r="I75" s="3" t="s">
        <v>107</v>
      </c>
      <c r="J75" s="3" t="s">
        <v>187</v>
      </c>
      <c r="K75" s="3">
        <v>522</v>
      </c>
      <c r="L75" s="3" t="s">
        <v>109</v>
      </c>
      <c r="M75" s="3" t="s">
        <v>110</v>
      </c>
      <c r="N75" s="3">
        <v>0.5</v>
      </c>
      <c r="O75" s="3" t="b">
        <v>1</v>
      </c>
      <c r="P75" s="3" t="b">
        <v>1</v>
      </c>
    </row>
    <row r="76" spans="1:16" x14ac:dyDescent="0.25">
      <c r="A76" s="3">
        <f>Flight2!C76</f>
        <v>6.5434454149009964</v>
      </c>
      <c r="B76" s="3">
        <f>Flight2!D76</f>
        <v>100.36423789666266</v>
      </c>
      <c r="C76" s="2">
        <f>Flight2!A76</f>
        <v>41705.740277777782</v>
      </c>
      <c r="D76" s="3" t="str">
        <f>IF(ISBLANK(Flight2!N76),"",Flight2!N76)</f>
        <v/>
      </c>
      <c r="E76" s="10">
        <f>Flight2!J76</f>
        <v>7834.6666679084301</v>
      </c>
      <c r="F76" s="10">
        <f t="shared" si="1"/>
        <v>7834.6666679084301</v>
      </c>
      <c r="G76" s="10" t="str">
        <f>"Flight2&lt;br/&gt;"&amp;D76&amp;"&lt;br/&gt;Altitude: "&amp;INT(E76/0.3048)&amp;" ft "&amp;INT(E76)&amp;" m&lt;br/&gt;Heading: "&amp;Flight2!E76&amp;" deg "&amp;Flight2!F76&amp;"&lt;br/&gt;Speed: "&amp;Flight2!H76&amp;" km/hr&lt;br/&gt;Distance traveled: "&amp;ROUND(Flight2!M76,0)&amp;" km&lt;br/&gt;UTC Time: "&amp;TEXT(Flight2!A76,"hh:mm")&amp;"   Elapsed time: "&amp;TEXT(Flight2!A76-Flight2!$A$3,"hh:mm")</f>
        <v>Flight2&lt;br/&gt;&lt;br/&gt;Altitude: 25704 ft 7834 m&lt;br/&gt;Heading: 263 deg W&lt;br/&gt;Speed: 860 km/hr&lt;br/&gt;Distance traveled: 887 km&lt;br/&gt;UTC Time: 17:46   Elapsed time: 01:16</v>
      </c>
      <c r="H76" s="3" t="s">
        <v>107</v>
      </c>
      <c r="I76" s="3" t="s">
        <v>107</v>
      </c>
      <c r="J76" s="3" t="s">
        <v>187</v>
      </c>
      <c r="K76" s="3">
        <v>522</v>
      </c>
      <c r="L76" s="3" t="s">
        <v>109</v>
      </c>
      <c r="M76" s="3" t="s">
        <v>110</v>
      </c>
      <c r="N76" s="3">
        <v>0.5</v>
      </c>
      <c r="O76" s="3" t="b">
        <v>1</v>
      </c>
      <c r="P76" s="3" t="b">
        <v>1</v>
      </c>
    </row>
    <row r="77" spans="1:16" x14ac:dyDescent="0.25">
      <c r="A77" s="3">
        <f>Flight2!C77</f>
        <v>6.5277197482672342</v>
      </c>
      <c r="B77" s="3">
        <f>Flight2!D77</f>
        <v>100.23546109225205</v>
      </c>
      <c r="C77" s="2">
        <f>Flight2!A77</f>
        <v>41705.740972222222</v>
      </c>
      <c r="D77" s="3" t="str">
        <f>IF(ISBLANK(Flight2!N77),"",Flight2!N77)</f>
        <v/>
      </c>
      <c r="E77" s="10">
        <f>Flight2!J77</f>
        <v>7834.6666679084301</v>
      </c>
      <c r="F77" s="10">
        <f t="shared" si="1"/>
        <v>7834.6666679084301</v>
      </c>
      <c r="G77" s="10" t="str">
        <f>"Flight2&lt;br/&gt;"&amp;D77&amp;"&lt;br/&gt;Altitude: "&amp;INT(E77/0.3048)&amp;" ft "&amp;INT(E77)&amp;" m&lt;br/&gt;Heading: "&amp;Flight2!E77&amp;" deg "&amp;Flight2!F77&amp;"&lt;br/&gt;Speed: "&amp;Flight2!H77&amp;" km/hr&lt;br/&gt;Distance traveled: "&amp;ROUND(Flight2!M77,0)&amp;" km&lt;br/&gt;UTC Time: "&amp;TEXT(Flight2!A77,"hh:mm")&amp;"   Elapsed time: "&amp;TEXT(Flight2!A77-Flight2!$A$3,"hh:mm")</f>
        <v>Flight2&lt;br/&gt;&lt;br/&gt;Altitude: 25704 ft 7834 m&lt;br/&gt;Heading: 263 deg W&lt;br/&gt;Speed: 860 km/hr&lt;br/&gt;Distance traveled: 901 km&lt;br/&gt;UTC Time: 17:47   Elapsed time: 01:17</v>
      </c>
      <c r="H77" s="3" t="s">
        <v>107</v>
      </c>
      <c r="I77" s="3" t="s">
        <v>107</v>
      </c>
      <c r="J77" s="3" t="s">
        <v>187</v>
      </c>
      <c r="K77" s="3">
        <v>522</v>
      </c>
      <c r="L77" s="3" t="s">
        <v>109</v>
      </c>
      <c r="M77" s="3" t="s">
        <v>110</v>
      </c>
      <c r="N77" s="3">
        <v>0.5</v>
      </c>
      <c r="O77" s="3" t="b">
        <v>1</v>
      </c>
      <c r="P77" s="3" t="b">
        <v>1</v>
      </c>
    </row>
    <row r="78" spans="1:16" x14ac:dyDescent="0.25">
      <c r="A78" s="3">
        <f>Flight2!C78</f>
        <v>6.5119941211872616</v>
      </c>
      <c r="B78" s="3">
        <f>Flight2!D78</f>
        <v>100.10668832585226</v>
      </c>
      <c r="C78" s="2">
        <f>Flight2!A78</f>
        <v>41705.741666666669</v>
      </c>
      <c r="D78" s="3" t="str">
        <f>IF(ISBLANK(Flight2!N78),"",Flight2!N78)</f>
        <v/>
      </c>
      <c r="E78" s="10">
        <f>Flight2!J78</f>
        <v>7834.6666679084301</v>
      </c>
      <c r="F78" s="10">
        <f t="shared" si="1"/>
        <v>7834.6666679084301</v>
      </c>
      <c r="G78" s="10" t="str">
        <f>"Flight2&lt;br/&gt;"&amp;D78&amp;"&lt;br/&gt;Altitude: "&amp;INT(E78/0.3048)&amp;" ft "&amp;INT(E78)&amp;" m&lt;br/&gt;Heading: "&amp;Flight2!E78&amp;" deg "&amp;Flight2!F78&amp;"&lt;br/&gt;Speed: "&amp;Flight2!H78&amp;" km/hr&lt;br/&gt;Distance traveled: "&amp;ROUND(Flight2!M78,0)&amp;" km&lt;br/&gt;UTC Time: "&amp;TEXT(Flight2!A78,"hh:mm")&amp;"   Elapsed time: "&amp;TEXT(Flight2!A78-Flight2!$A$3,"hh:mm")</f>
        <v>Flight2&lt;br/&gt;&lt;br/&gt;Altitude: 25704 ft 7834 m&lt;br/&gt;Heading: 263 deg W&lt;br/&gt;Speed: 860 km/hr&lt;br/&gt;Distance traveled: 915 km&lt;br/&gt;UTC Time: 17:48   Elapsed time: 01:18</v>
      </c>
      <c r="H78" s="3" t="s">
        <v>107</v>
      </c>
      <c r="I78" s="3" t="s">
        <v>107</v>
      </c>
      <c r="J78" s="3" t="s">
        <v>187</v>
      </c>
      <c r="K78" s="3">
        <v>522</v>
      </c>
      <c r="L78" s="3" t="s">
        <v>109</v>
      </c>
      <c r="M78" s="3" t="s">
        <v>110</v>
      </c>
      <c r="N78" s="3">
        <v>0.5</v>
      </c>
      <c r="O78" s="3" t="b">
        <v>1</v>
      </c>
      <c r="P78" s="3" t="b">
        <v>1</v>
      </c>
    </row>
    <row r="79" spans="1:16" x14ac:dyDescent="0.25">
      <c r="A79" s="3">
        <f>Flight2!C79</f>
        <v>6.4962685338234243</v>
      </c>
      <c r="B79" s="3">
        <f>Flight2!D79</f>
        <v>99.977919588849019</v>
      </c>
      <c r="C79" s="2">
        <f>Flight2!A79</f>
        <v>41705.742361111115</v>
      </c>
      <c r="D79" s="3" t="str">
        <f>IF(ISBLANK(Flight2!N79),"",Flight2!N79)</f>
        <v/>
      </c>
      <c r="E79" s="10">
        <f>Flight2!J79</f>
        <v>7834.6666679084301</v>
      </c>
      <c r="F79" s="10">
        <f t="shared" si="1"/>
        <v>7834.6666679084301</v>
      </c>
      <c r="G79" s="10" t="str">
        <f>"Flight2&lt;br/&gt;"&amp;D79&amp;"&lt;br/&gt;Altitude: "&amp;INT(E79/0.3048)&amp;" ft "&amp;INT(E79)&amp;" m&lt;br/&gt;Heading: "&amp;Flight2!E79&amp;" deg "&amp;Flight2!F79&amp;"&lt;br/&gt;Speed: "&amp;Flight2!H79&amp;" km/hr&lt;br/&gt;Distance traveled: "&amp;ROUND(Flight2!M79,0)&amp;" km&lt;br/&gt;UTC Time: "&amp;TEXT(Flight2!A79,"hh:mm")&amp;"   Elapsed time: "&amp;TEXT(Flight2!A79-Flight2!$A$3,"hh:mm")</f>
        <v>Flight2&lt;br/&gt;&lt;br/&gt;Altitude: 25704 ft 7834 m&lt;br/&gt;Heading: 263 deg W&lt;br/&gt;Speed: 860 km/hr&lt;br/&gt;Distance traveled: 930 km&lt;br/&gt;UTC Time: 17:49   Elapsed time: 01:19</v>
      </c>
      <c r="H79" s="3" t="s">
        <v>107</v>
      </c>
      <c r="I79" s="3" t="s">
        <v>107</v>
      </c>
      <c r="J79" s="3" t="s">
        <v>187</v>
      </c>
      <c r="K79" s="3">
        <v>522</v>
      </c>
      <c r="L79" s="3" t="s">
        <v>109</v>
      </c>
      <c r="M79" s="3" t="s">
        <v>110</v>
      </c>
      <c r="N79" s="3">
        <v>0.5</v>
      </c>
      <c r="O79" s="3" t="b">
        <v>1</v>
      </c>
      <c r="P79" s="3" t="b">
        <v>1</v>
      </c>
    </row>
    <row r="80" spans="1:16" x14ac:dyDescent="0.25">
      <c r="A80" s="3">
        <f>Flight2!C80</f>
        <v>6.4805429863380715</v>
      </c>
      <c r="B80" s="3">
        <f>Flight2!D80</f>
        <v>99.849154872629569</v>
      </c>
      <c r="C80" s="2">
        <f>Flight2!A80</f>
        <v>41705.743055555555</v>
      </c>
      <c r="D80" s="3" t="str">
        <f>IF(ISBLANK(Flight2!N80),"",Flight2!N80)</f>
        <v/>
      </c>
      <c r="E80" s="10">
        <f>Flight2!J80</f>
        <v>7834.6666679084301</v>
      </c>
      <c r="F80" s="10">
        <f t="shared" si="1"/>
        <v>7834.6666679084301</v>
      </c>
      <c r="G80" s="10" t="str">
        <f>"Flight2&lt;br/&gt;"&amp;D80&amp;"&lt;br/&gt;Altitude: "&amp;INT(E80/0.3048)&amp;" ft "&amp;INT(E80)&amp;" m&lt;br/&gt;Heading: "&amp;Flight2!E80&amp;" deg "&amp;Flight2!F80&amp;"&lt;br/&gt;Speed: "&amp;Flight2!H80&amp;" km/hr&lt;br/&gt;Distance traveled: "&amp;ROUND(Flight2!M80,0)&amp;" km&lt;br/&gt;UTC Time: "&amp;TEXT(Flight2!A80,"hh:mm")&amp;"   Elapsed time: "&amp;TEXT(Flight2!A80-Flight2!$A$3,"hh:mm")</f>
        <v>Flight2&lt;br/&gt;&lt;br/&gt;Altitude: 25704 ft 7834 m&lt;br/&gt;Heading: 263 deg W&lt;br/&gt;Speed: 860 km/hr&lt;br/&gt;Distance traveled: 944 km&lt;br/&gt;UTC Time: 17:50   Elapsed time: 01:20</v>
      </c>
      <c r="H80" s="3" t="s">
        <v>107</v>
      </c>
      <c r="I80" s="3" t="s">
        <v>107</v>
      </c>
      <c r="J80" s="3" t="s">
        <v>187</v>
      </c>
      <c r="K80" s="3">
        <v>522</v>
      </c>
      <c r="L80" s="3" t="s">
        <v>109</v>
      </c>
      <c r="M80" s="3" t="s">
        <v>110</v>
      </c>
      <c r="N80" s="3">
        <v>0.5</v>
      </c>
      <c r="O80" s="3" t="b">
        <v>1</v>
      </c>
      <c r="P80" s="3" t="b">
        <v>1</v>
      </c>
    </row>
    <row r="81" spans="1:16" x14ac:dyDescent="0.25">
      <c r="A81" s="3">
        <f>Flight2!C81</f>
        <v>6.4648174783987615</v>
      </c>
      <c r="B81" s="3">
        <f>Flight2!D81</f>
        <v>99.720394164535449</v>
      </c>
      <c r="C81" s="2">
        <f>Flight2!A81</f>
        <v>41705.743750000001</v>
      </c>
      <c r="D81" s="3" t="str">
        <f>IF(ISBLANK(Flight2!N81),"",Flight2!N81)</f>
        <v/>
      </c>
      <c r="E81" s="10">
        <f>Flight2!J81</f>
        <v>7834.6666679084301</v>
      </c>
      <c r="F81" s="10">
        <f t="shared" si="1"/>
        <v>7834.6666679084301</v>
      </c>
      <c r="G81" s="10" t="str">
        <f>"Flight2&lt;br/&gt;"&amp;D81&amp;"&lt;br/&gt;Altitude: "&amp;INT(E81/0.3048)&amp;" ft "&amp;INT(E81)&amp;" m&lt;br/&gt;Heading: "&amp;Flight2!E81&amp;" deg "&amp;Flight2!F81&amp;"&lt;br/&gt;Speed: "&amp;Flight2!H81&amp;" km/hr&lt;br/&gt;Distance traveled: "&amp;ROUND(Flight2!M81,0)&amp;" km&lt;br/&gt;UTC Time: "&amp;TEXT(Flight2!A81,"hh:mm")&amp;"   Elapsed time: "&amp;TEXT(Flight2!A81-Flight2!$A$3,"hh:mm")</f>
        <v>Flight2&lt;br/&gt;&lt;br/&gt;Altitude: 25704 ft 7834 m&lt;br/&gt;Heading: 263 deg W&lt;br/&gt;Speed: 860 km/hr&lt;br/&gt;Distance traveled: 958 km&lt;br/&gt;UTC Time: 17:51   Elapsed time: 01:21</v>
      </c>
      <c r="H81" s="3" t="s">
        <v>107</v>
      </c>
      <c r="I81" s="3" t="s">
        <v>107</v>
      </c>
      <c r="J81" s="3" t="s">
        <v>187</v>
      </c>
      <c r="K81" s="3">
        <v>522</v>
      </c>
      <c r="L81" s="3" t="s">
        <v>109</v>
      </c>
      <c r="M81" s="3" t="s">
        <v>110</v>
      </c>
      <c r="N81" s="3">
        <v>0.5</v>
      </c>
      <c r="O81" s="3" t="b">
        <v>1</v>
      </c>
      <c r="P81" s="3" t="b">
        <v>1</v>
      </c>
    </row>
    <row r="82" spans="1:16" x14ac:dyDescent="0.25">
      <c r="A82" s="3">
        <f>Flight2!C82</f>
        <v>6.4490920101678588</v>
      </c>
      <c r="B82" s="3">
        <f>Flight2!D82</f>
        <v>99.591637455957112</v>
      </c>
      <c r="C82" s="2">
        <f>Flight2!A82</f>
        <v>41705.744444444448</v>
      </c>
      <c r="D82" s="3" t="str">
        <f>IF(ISBLANK(Flight2!N82),"",Flight2!N82)</f>
        <v/>
      </c>
      <c r="E82" s="10">
        <f>Flight2!J82</f>
        <v>7834.6666679084301</v>
      </c>
      <c r="F82" s="10">
        <f t="shared" si="1"/>
        <v>7834.6666679084301</v>
      </c>
      <c r="G82" s="10" t="str">
        <f>"Flight2&lt;br/&gt;"&amp;D82&amp;"&lt;br/&gt;Altitude: "&amp;INT(E82/0.3048)&amp;" ft "&amp;INT(E82)&amp;" m&lt;br/&gt;Heading: "&amp;Flight2!E82&amp;" deg "&amp;Flight2!F82&amp;"&lt;br/&gt;Speed: "&amp;Flight2!H82&amp;" km/hr&lt;br/&gt;Distance traveled: "&amp;ROUND(Flight2!M82,0)&amp;" km&lt;br/&gt;UTC Time: "&amp;TEXT(Flight2!A82,"hh:mm")&amp;"   Elapsed time: "&amp;TEXT(Flight2!A82-Flight2!$A$3,"hh:mm")</f>
        <v>Flight2&lt;br/&gt;&lt;br/&gt;Altitude: 25704 ft 7834 m&lt;br/&gt;Heading: 263 deg W&lt;br/&gt;Speed: 860 km/hr&lt;br/&gt;Distance traveled: 973 km&lt;br/&gt;UTC Time: 17:52   Elapsed time: 01:22</v>
      </c>
      <c r="H82" s="3" t="s">
        <v>107</v>
      </c>
      <c r="I82" s="3" t="s">
        <v>107</v>
      </c>
      <c r="J82" s="3" t="s">
        <v>187</v>
      </c>
      <c r="K82" s="3">
        <v>522</v>
      </c>
      <c r="L82" s="3" t="s">
        <v>109</v>
      </c>
      <c r="M82" s="3" t="s">
        <v>110</v>
      </c>
      <c r="N82" s="3">
        <v>0.5</v>
      </c>
      <c r="O82" s="3" t="b">
        <v>1</v>
      </c>
      <c r="P82" s="3" t="b">
        <v>1</v>
      </c>
    </row>
    <row r="83" spans="1:16" x14ac:dyDescent="0.25">
      <c r="A83" s="3">
        <f>Flight2!C83</f>
        <v>6.4333665816427983</v>
      </c>
      <c r="B83" s="3">
        <f>Flight2!D83</f>
        <v>99.462884736937553</v>
      </c>
      <c r="C83" s="2">
        <f>Flight2!A83</f>
        <v>41705.745138888895</v>
      </c>
      <c r="D83" s="3" t="str">
        <f>IF(ISBLANK(Flight2!N83),"",Flight2!N83)</f>
        <v/>
      </c>
      <c r="E83" s="10">
        <f>Flight2!J83</f>
        <v>7834.6666679084301</v>
      </c>
      <c r="F83" s="10">
        <f t="shared" si="1"/>
        <v>7834.6666679084301</v>
      </c>
      <c r="G83" s="10" t="str">
        <f>"Flight2&lt;br/&gt;"&amp;D83&amp;"&lt;br/&gt;Altitude: "&amp;INT(E83/0.3048)&amp;" ft "&amp;INT(E83)&amp;" m&lt;br/&gt;Heading: "&amp;Flight2!E83&amp;" deg "&amp;Flight2!F83&amp;"&lt;br/&gt;Speed: "&amp;Flight2!H83&amp;" km/hr&lt;br/&gt;Distance traveled: "&amp;ROUND(Flight2!M83,0)&amp;" km&lt;br/&gt;UTC Time: "&amp;TEXT(Flight2!A83,"hh:mm")&amp;"   Elapsed time: "&amp;TEXT(Flight2!A83-Flight2!$A$3,"hh:mm")</f>
        <v>Flight2&lt;br/&gt;&lt;br/&gt;Altitude: 25704 ft 7834 m&lt;br/&gt;Heading: 263 deg W&lt;br/&gt;Speed: 860 km/hr&lt;br/&gt;Distance traveled: 987 km&lt;br/&gt;UTC Time: 17:53   Elapsed time: 01:23</v>
      </c>
      <c r="H83" s="3" t="s">
        <v>107</v>
      </c>
      <c r="I83" s="3" t="s">
        <v>107</v>
      </c>
      <c r="J83" s="3" t="s">
        <v>187</v>
      </c>
      <c r="K83" s="3">
        <v>522</v>
      </c>
      <c r="L83" s="3" t="s">
        <v>109</v>
      </c>
      <c r="M83" s="3" t="s">
        <v>110</v>
      </c>
      <c r="N83" s="3">
        <v>0.5</v>
      </c>
      <c r="O83" s="3" t="b">
        <v>1</v>
      </c>
      <c r="P83" s="3" t="b">
        <v>1</v>
      </c>
    </row>
    <row r="84" spans="1:16" x14ac:dyDescent="0.25">
      <c r="A84" s="3">
        <f>Flight2!C84</f>
        <v>6.4176411929859514</v>
      </c>
      <c r="B84" s="3">
        <f>Flight2!D84</f>
        <v>99.334135998870224</v>
      </c>
      <c r="C84" s="2">
        <f>Flight2!A84</f>
        <v>41705.745833333334</v>
      </c>
      <c r="D84" s="3" t="str">
        <f>IF(ISBLANK(Flight2!N84),"",Flight2!N84)</f>
        <v/>
      </c>
      <c r="E84" s="10">
        <f>Flight2!J84</f>
        <v>7834.6666679084301</v>
      </c>
      <c r="F84" s="10">
        <f t="shared" si="1"/>
        <v>7834.6666679084301</v>
      </c>
      <c r="G84" s="10" t="str">
        <f>"Flight2&lt;br/&gt;"&amp;D84&amp;"&lt;br/&gt;Altitude: "&amp;INT(E84/0.3048)&amp;" ft "&amp;INT(E84)&amp;" m&lt;br/&gt;Heading: "&amp;Flight2!E84&amp;" deg "&amp;Flight2!F84&amp;"&lt;br/&gt;Speed: "&amp;Flight2!H84&amp;" km/hr&lt;br/&gt;Distance traveled: "&amp;ROUND(Flight2!M84,0)&amp;" km&lt;br/&gt;UTC Time: "&amp;TEXT(Flight2!A84,"hh:mm")&amp;"   Elapsed time: "&amp;TEXT(Flight2!A84-Flight2!$A$3,"hh:mm")</f>
        <v>Flight2&lt;br/&gt;&lt;br/&gt;Altitude: 25704 ft 7834 m&lt;br/&gt;Heading: 263 deg W&lt;br/&gt;Speed: 860 km/hr&lt;br/&gt;Distance traveled: 1001 km&lt;br/&gt;UTC Time: 17:54   Elapsed time: 01:24</v>
      </c>
      <c r="H84" s="3" t="s">
        <v>107</v>
      </c>
      <c r="I84" s="3" t="s">
        <v>107</v>
      </c>
      <c r="J84" s="3" t="s">
        <v>187</v>
      </c>
      <c r="K84" s="3">
        <v>522</v>
      </c>
      <c r="L84" s="3" t="s">
        <v>109</v>
      </c>
      <c r="M84" s="3" t="s">
        <v>110</v>
      </c>
      <c r="N84" s="3">
        <v>0.5</v>
      </c>
      <c r="O84" s="3" t="b">
        <v>1</v>
      </c>
      <c r="P84" s="3" t="b">
        <v>1</v>
      </c>
    </row>
    <row r="85" spans="1:16" x14ac:dyDescent="0.25">
      <c r="A85" s="3">
        <f>Flight2!C85</f>
        <v>6.4019158438649066</v>
      </c>
      <c r="B85" s="3">
        <f>Flight2!D85</f>
        <v>99.205391229103441</v>
      </c>
      <c r="C85" s="2">
        <f>Flight2!A85</f>
        <v>41705.746527777781</v>
      </c>
      <c r="D85" s="3" t="str">
        <f>IF(ISBLANK(Flight2!N85),"",Flight2!N85)</f>
        <v/>
      </c>
      <c r="E85" s="10">
        <f>Flight2!J85</f>
        <v>7834.6666679084301</v>
      </c>
      <c r="F85" s="10">
        <f t="shared" si="1"/>
        <v>7834.6666679084301</v>
      </c>
      <c r="G85" s="10" t="str">
        <f>"Flight2&lt;br/&gt;"&amp;D85&amp;"&lt;br/&gt;Altitude: "&amp;INT(E85/0.3048)&amp;" ft "&amp;INT(E85)&amp;" m&lt;br/&gt;Heading: "&amp;Flight2!E85&amp;" deg "&amp;Flight2!F85&amp;"&lt;br/&gt;Speed: "&amp;Flight2!H85&amp;" km/hr&lt;br/&gt;Distance traveled: "&amp;ROUND(Flight2!M85,0)&amp;" km&lt;br/&gt;UTC Time: "&amp;TEXT(Flight2!A85,"hh:mm")&amp;"   Elapsed time: "&amp;TEXT(Flight2!A85-Flight2!$A$3,"hh:mm")</f>
        <v>Flight2&lt;br/&gt;&lt;br/&gt;Altitude: 25704 ft 7834 m&lt;br/&gt;Heading: 263 deg W&lt;br/&gt;Speed: 860 km/hr&lt;br/&gt;Distance traveled: 1016 km&lt;br/&gt;UTC Time: 17:55   Elapsed time: 01:25</v>
      </c>
      <c r="H85" s="3" t="s">
        <v>107</v>
      </c>
      <c r="I85" s="3" t="s">
        <v>107</v>
      </c>
      <c r="J85" s="3" t="s">
        <v>187</v>
      </c>
      <c r="K85" s="3">
        <v>522</v>
      </c>
      <c r="L85" s="3" t="s">
        <v>109</v>
      </c>
      <c r="M85" s="3" t="s">
        <v>110</v>
      </c>
      <c r="N85" s="3">
        <v>0.5</v>
      </c>
      <c r="O85" s="3" t="b">
        <v>1</v>
      </c>
      <c r="P85" s="3" t="b">
        <v>1</v>
      </c>
    </row>
    <row r="86" spans="1:16" x14ac:dyDescent="0.25">
      <c r="A86" s="3">
        <f>Flight2!C86</f>
        <v>6.3861905344420506</v>
      </c>
      <c r="B86" s="3">
        <f>Flight2!D86</f>
        <v>99.076650419033896</v>
      </c>
      <c r="C86" s="2">
        <f>Flight2!A86</f>
        <v>41705.747222222228</v>
      </c>
      <c r="D86" s="3" t="str">
        <f>IF(ISBLANK(Flight2!N86),"",Flight2!N86)</f>
        <v/>
      </c>
      <c r="E86" s="10">
        <f>Flight2!J86</f>
        <v>7834.6666679084301</v>
      </c>
      <c r="F86" s="10">
        <f t="shared" si="1"/>
        <v>7834.6666679084301</v>
      </c>
      <c r="G86" s="10" t="str">
        <f>"Flight2&lt;br/&gt;"&amp;D86&amp;"&lt;br/&gt;Altitude: "&amp;INT(E86/0.3048)&amp;" ft "&amp;INT(E86)&amp;" m&lt;br/&gt;Heading: "&amp;Flight2!E86&amp;" deg "&amp;Flight2!F86&amp;"&lt;br/&gt;Speed: "&amp;Flight2!H86&amp;" km/hr&lt;br/&gt;Distance traveled: "&amp;ROUND(Flight2!M86,0)&amp;" km&lt;br/&gt;UTC Time: "&amp;TEXT(Flight2!A86,"hh:mm")&amp;"   Elapsed time: "&amp;TEXT(Flight2!A86-Flight2!$A$3,"hh:mm")</f>
        <v>Flight2&lt;br/&gt;&lt;br/&gt;Altitude: 25704 ft 7834 m&lt;br/&gt;Heading: 263 deg W&lt;br/&gt;Speed: 860 km/hr&lt;br/&gt;Distance traveled: 1030 km&lt;br/&gt;UTC Time: 17:56   Elapsed time: 01:26</v>
      </c>
      <c r="H86" s="3" t="s">
        <v>107</v>
      </c>
      <c r="I86" s="3" t="s">
        <v>107</v>
      </c>
      <c r="J86" s="3" t="s">
        <v>187</v>
      </c>
      <c r="K86" s="3">
        <v>522</v>
      </c>
      <c r="L86" s="3" t="s">
        <v>109</v>
      </c>
      <c r="M86" s="3" t="s">
        <v>110</v>
      </c>
      <c r="N86" s="3">
        <v>0.5</v>
      </c>
      <c r="O86" s="3" t="b">
        <v>1</v>
      </c>
      <c r="P86" s="3" t="b">
        <v>1</v>
      </c>
    </row>
    <row r="87" spans="1:16" x14ac:dyDescent="0.25">
      <c r="A87" s="3">
        <f>Flight2!C87</f>
        <v>6.3704652648797699</v>
      </c>
      <c r="B87" s="3">
        <f>Flight2!D87</f>
        <v>98.947913560059717</v>
      </c>
      <c r="C87" s="2">
        <f>Flight2!A87</f>
        <v>41705.747916666667</v>
      </c>
      <c r="D87" s="3" t="str">
        <f>IF(ISBLANK(Flight2!N87),"",Flight2!N87)</f>
        <v/>
      </c>
      <c r="E87" s="10">
        <f>Flight2!J87</f>
        <v>7834.6666679084301</v>
      </c>
      <c r="F87" s="10">
        <f t="shared" si="1"/>
        <v>7834.6666679084301</v>
      </c>
      <c r="G87" s="10" t="str">
        <f>"Flight2&lt;br/&gt;"&amp;D87&amp;"&lt;br/&gt;Altitude: "&amp;INT(E87/0.3048)&amp;" ft "&amp;INT(E87)&amp;" m&lt;br/&gt;Heading: "&amp;Flight2!E87&amp;" deg "&amp;Flight2!F87&amp;"&lt;br/&gt;Speed: "&amp;Flight2!H87&amp;" km/hr&lt;br/&gt;Distance traveled: "&amp;ROUND(Flight2!M87,0)&amp;" km&lt;br/&gt;UTC Time: "&amp;TEXT(Flight2!A87,"hh:mm")&amp;"   Elapsed time: "&amp;TEXT(Flight2!A87-Flight2!$A$3,"hh:mm")</f>
        <v>Flight2&lt;br/&gt;&lt;br/&gt;Altitude: 25704 ft 7834 m&lt;br/&gt;Heading: 263 deg W&lt;br/&gt;Speed: 860 km/hr&lt;br/&gt;Distance traveled: 1044 km&lt;br/&gt;UTC Time: 17:57   Elapsed time: 01:27</v>
      </c>
      <c r="H87" s="3" t="s">
        <v>107</v>
      </c>
      <c r="I87" s="3" t="s">
        <v>107</v>
      </c>
      <c r="J87" s="3" t="s">
        <v>187</v>
      </c>
      <c r="K87" s="3">
        <v>522</v>
      </c>
      <c r="L87" s="3" t="s">
        <v>109</v>
      </c>
      <c r="M87" s="3" t="s">
        <v>110</v>
      </c>
      <c r="N87" s="3">
        <v>0.5</v>
      </c>
      <c r="O87" s="3" t="b">
        <v>1</v>
      </c>
      <c r="P87" s="3" t="b">
        <v>1</v>
      </c>
    </row>
    <row r="88" spans="1:16" x14ac:dyDescent="0.25">
      <c r="A88" s="3">
        <f>Flight2!C88</f>
        <v>6.354740034845678</v>
      </c>
      <c r="B88" s="3">
        <f>Flight2!D88</f>
        <v>98.819180639534238</v>
      </c>
      <c r="C88" s="2">
        <f>Flight2!A88</f>
        <v>41705.748611111114</v>
      </c>
      <c r="D88" s="3" t="str">
        <f>IF(ISBLANK(Flight2!N88),"",Flight2!N88)</f>
        <v/>
      </c>
      <c r="E88" s="10">
        <f>Flight2!J88</f>
        <v>7834.6666679084301</v>
      </c>
      <c r="F88" s="10">
        <f t="shared" si="1"/>
        <v>7834.6666679084301</v>
      </c>
      <c r="G88" s="10" t="str">
        <f>"Flight2&lt;br/&gt;"&amp;D88&amp;"&lt;br/&gt;Altitude: "&amp;INT(E88/0.3048)&amp;" ft "&amp;INT(E88)&amp;" m&lt;br/&gt;Heading: "&amp;Flight2!E88&amp;" deg "&amp;Flight2!F88&amp;"&lt;br/&gt;Speed: "&amp;Flight2!H88&amp;" km/hr&lt;br/&gt;Distance traveled: "&amp;ROUND(Flight2!M88,0)&amp;" km&lt;br/&gt;UTC Time: "&amp;TEXT(Flight2!A88,"hh:mm")&amp;"   Elapsed time: "&amp;TEXT(Flight2!A88-Flight2!$A$3,"hh:mm")</f>
        <v>Flight2&lt;br/&gt;&lt;br/&gt;Altitude: 25704 ft 7834 m&lt;br/&gt;Heading: 263 deg W&lt;br/&gt;Speed: 860 km/hr&lt;br/&gt;Distance traveled: 1059 km&lt;br/&gt;UTC Time: 17:58   Elapsed time: 01:28</v>
      </c>
      <c r="H88" s="3" t="s">
        <v>107</v>
      </c>
      <c r="I88" s="3" t="s">
        <v>107</v>
      </c>
      <c r="J88" s="3" t="s">
        <v>187</v>
      </c>
      <c r="K88" s="3">
        <v>522</v>
      </c>
      <c r="L88" s="3" t="s">
        <v>109</v>
      </c>
      <c r="M88" s="3" t="s">
        <v>110</v>
      </c>
      <c r="N88" s="3">
        <v>0.5</v>
      </c>
      <c r="O88" s="3" t="b">
        <v>1</v>
      </c>
      <c r="P88" s="3" t="b">
        <v>1</v>
      </c>
    </row>
    <row r="89" spans="1:16" x14ac:dyDescent="0.25">
      <c r="A89" s="3">
        <f>Flight2!C89</f>
        <v>6.3390148445021754</v>
      </c>
      <c r="B89" s="3">
        <f>Flight2!D89</f>
        <v>98.690451648858797</v>
      </c>
      <c r="C89" s="2">
        <f>Flight2!A89</f>
        <v>41705.749305555561</v>
      </c>
      <c r="D89" s="3" t="str">
        <f>IF(ISBLANK(Flight2!N89),"",Flight2!N89)</f>
        <v/>
      </c>
      <c r="E89" s="10">
        <f>Flight2!J89</f>
        <v>7834.6666679084301</v>
      </c>
      <c r="F89" s="10">
        <f t="shared" si="1"/>
        <v>7834.6666679084301</v>
      </c>
      <c r="G89" s="10" t="str">
        <f>"Flight2&lt;br/&gt;"&amp;D89&amp;"&lt;br/&gt;Altitude: "&amp;INT(E89/0.3048)&amp;" ft "&amp;INT(E89)&amp;" m&lt;br/&gt;Heading: "&amp;Flight2!E89&amp;" deg "&amp;Flight2!F89&amp;"&lt;br/&gt;Speed: "&amp;Flight2!H89&amp;" km/hr&lt;br/&gt;Distance traveled: "&amp;ROUND(Flight2!M89,0)&amp;" km&lt;br/&gt;UTC Time: "&amp;TEXT(Flight2!A89,"hh:mm")&amp;"   Elapsed time: "&amp;TEXT(Flight2!A89-Flight2!$A$3,"hh:mm")</f>
        <v>Flight2&lt;br/&gt;&lt;br/&gt;Altitude: 25704 ft 7834 m&lt;br/&gt;Heading: 263 deg W&lt;br/&gt;Speed: 860 km/hr&lt;br/&gt;Distance traveled: 1073 km&lt;br/&gt;UTC Time: 17:59   Elapsed time: 01:29</v>
      </c>
      <c r="H89" s="3" t="s">
        <v>107</v>
      </c>
      <c r="I89" s="3" t="s">
        <v>107</v>
      </c>
      <c r="J89" s="3" t="s">
        <v>187</v>
      </c>
      <c r="K89" s="3">
        <v>522</v>
      </c>
      <c r="L89" s="3" t="s">
        <v>109</v>
      </c>
      <c r="M89" s="3" t="s">
        <v>110</v>
      </c>
      <c r="N89" s="3">
        <v>0.5</v>
      </c>
      <c r="O89" s="3" t="b">
        <v>1</v>
      </c>
      <c r="P89" s="3" t="b">
        <v>1</v>
      </c>
    </row>
    <row r="90" spans="1:16" x14ac:dyDescent="0.25">
      <c r="A90" s="3">
        <f>Flight2!C90</f>
        <v>6.3232896940116659</v>
      </c>
      <c r="B90" s="3">
        <f>Flight2!D90</f>
        <v>98.561726579436126</v>
      </c>
      <c r="C90" s="2">
        <f>Flight2!A90</f>
        <v>41705.75</v>
      </c>
      <c r="D90" s="3" t="str">
        <f>IF(ISBLANK(Flight2!N90),"",Flight2!N90)</f>
        <v/>
      </c>
      <c r="E90" s="10">
        <f>Flight2!J90</f>
        <v>7834.6666679084301</v>
      </c>
      <c r="F90" s="10">
        <f t="shared" si="1"/>
        <v>7834.6666679084301</v>
      </c>
      <c r="G90" s="10" t="str">
        <f>"Flight2&lt;br/&gt;"&amp;D90&amp;"&lt;br/&gt;Altitude: "&amp;INT(E90/0.3048)&amp;" ft "&amp;INT(E90)&amp;" m&lt;br/&gt;Heading: "&amp;Flight2!E90&amp;" deg "&amp;Flight2!F90&amp;"&lt;br/&gt;Speed: "&amp;Flight2!H90&amp;" km/hr&lt;br/&gt;Distance traveled: "&amp;ROUND(Flight2!M90,0)&amp;" km&lt;br/&gt;UTC Time: "&amp;TEXT(Flight2!A90,"hh:mm")&amp;"   Elapsed time: "&amp;TEXT(Flight2!A90-Flight2!$A$3,"hh:mm")</f>
        <v>Flight2&lt;br/&gt;&lt;br/&gt;Altitude: 25704 ft 7834 m&lt;br/&gt;Heading: 263 deg W&lt;br/&gt;Speed: 860 km/hr&lt;br/&gt;Distance traveled: 1087 km&lt;br/&gt;UTC Time: 18:00   Elapsed time: 01:30</v>
      </c>
      <c r="H90" s="3" t="s">
        <v>107</v>
      </c>
      <c r="I90" s="3" t="s">
        <v>107</v>
      </c>
      <c r="J90" s="3" t="s">
        <v>187</v>
      </c>
      <c r="K90" s="3">
        <v>522</v>
      </c>
      <c r="L90" s="3" t="s">
        <v>109</v>
      </c>
      <c r="M90" s="3" t="s">
        <v>110</v>
      </c>
      <c r="N90" s="3">
        <v>0.5</v>
      </c>
      <c r="O90" s="3" t="b">
        <v>1</v>
      </c>
      <c r="P90" s="3" t="b">
        <v>1</v>
      </c>
    </row>
    <row r="91" spans="1:16" x14ac:dyDescent="0.25">
      <c r="A91" s="3">
        <f>Flight2!C91</f>
        <v>6.3075645830417866</v>
      </c>
      <c r="B91" s="3">
        <f>Flight2!D91</f>
        <v>98.433005418624546</v>
      </c>
      <c r="C91" s="2">
        <f>Flight2!A91</f>
        <v>41705.750694444447</v>
      </c>
      <c r="D91" s="3" t="str">
        <f>IF(ISBLANK(Flight2!N91),"",Flight2!N91)</f>
        <v/>
      </c>
      <c r="E91" s="10">
        <f>Flight2!J91</f>
        <v>7834.6666679084301</v>
      </c>
      <c r="F91" s="10">
        <f t="shared" si="1"/>
        <v>7834.6666679084301</v>
      </c>
      <c r="G91" s="10" t="str">
        <f>"Flight2&lt;br/&gt;"&amp;D91&amp;"&lt;br/&gt;Altitude: "&amp;INT(E91/0.3048)&amp;" ft "&amp;INT(E91)&amp;" m&lt;br/&gt;Heading: "&amp;Flight2!E91&amp;" deg "&amp;Flight2!F91&amp;"&lt;br/&gt;Speed: "&amp;Flight2!H91&amp;" km/hr&lt;br/&gt;Distance traveled: "&amp;ROUND(Flight2!M91,0)&amp;" km&lt;br/&gt;UTC Time: "&amp;TEXT(Flight2!A91,"hh:mm")&amp;"   Elapsed time: "&amp;TEXT(Flight2!A91-Flight2!$A$3,"hh:mm")</f>
        <v>Flight2&lt;br/&gt;&lt;br/&gt;Altitude: 25704 ft 7834 m&lt;br/&gt;Heading: 263 deg W&lt;br/&gt;Speed: 860 km/hr&lt;br/&gt;Distance traveled: 1102 km&lt;br/&gt;UTC Time: 18:01   Elapsed time: 01:31</v>
      </c>
      <c r="H91" s="3" t="s">
        <v>107</v>
      </c>
      <c r="I91" s="3" t="s">
        <v>107</v>
      </c>
      <c r="J91" s="3" t="s">
        <v>187</v>
      </c>
      <c r="K91" s="3">
        <v>522</v>
      </c>
      <c r="L91" s="3" t="s">
        <v>109</v>
      </c>
      <c r="M91" s="3" t="s">
        <v>110</v>
      </c>
      <c r="N91" s="3">
        <v>0.5</v>
      </c>
      <c r="O91" s="3" t="b">
        <v>1</v>
      </c>
      <c r="P91" s="3" t="b">
        <v>1</v>
      </c>
    </row>
    <row r="92" spans="1:16" x14ac:dyDescent="0.25">
      <c r="A92" s="3">
        <f>Flight2!C92</f>
        <v>6.2918395117549526</v>
      </c>
      <c r="B92" s="3">
        <f>Flight2!D92</f>
        <v>98.304288157829987</v>
      </c>
      <c r="C92" s="2">
        <f>Flight2!A92</f>
        <v>41705.751388888893</v>
      </c>
      <c r="D92" s="3" t="str">
        <f>IF(ISBLANK(Flight2!N92),"",Flight2!N92)</f>
        <v/>
      </c>
      <c r="E92" s="10">
        <f>Flight2!J92</f>
        <v>7834.6666679084301</v>
      </c>
      <c r="F92" s="10">
        <f t="shared" si="1"/>
        <v>7834.6666679084301</v>
      </c>
      <c r="G92" s="10" t="str">
        <f>"Flight2&lt;br/&gt;"&amp;D92&amp;"&lt;br/&gt;Altitude: "&amp;INT(E92/0.3048)&amp;" ft "&amp;INT(E92)&amp;" m&lt;br/&gt;Heading: "&amp;Flight2!E92&amp;" deg "&amp;Flight2!F92&amp;"&lt;br/&gt;Speed: "&amp;Flight2!H92&amp;" km/hr&lt;br/&gt;Distance traveled: "&amp;ROUND(Flight2!M92,0)&amp;" km&lt;br/&gt;UTC Time: "&amp;TEXT(Flight2!A92,"hh:mm")&amp;"   Elapsed time: "&amp;TEXT(Flight2!A92-Flight2!$A$3,"hh:mm")</f>
        <v>Flight2&lt;br/&gt;&lt;br/&gt;Altitude: 25704 ft 7834 m&lt;br/&gt;Heading: 263 deg W&lt;br/&gt;Speed: 860 km/hr&lt;br/&gt;Distance traveled: 1116 km&lt;br/&gt;UTC Time: 18:02   Elapsed time: 01:32</v>
      </c>
      <c r="H92" s="3" t="s">
        <v>107</v>
      </c>
      <c r="I92" s="3" t="s">
        <v>107</v>
      </c>
      <c r="J92" s="3" t="s">
        <v>187</v>
      </c>
      <c r="K92" s="3">
        <v>522</v>
      </c>
      <c r="L92" s="3" t="s">
        <v>109</v>
      </c>
      <c r="M92" s="3" t="s">
        <v>110</v>
      </c>
      <c r="N92" s="3">
        <v>0.5</v>
      </c>
      <c r="O92" s="3" t="b">
        <v>1</v>
      </c>
      <c r="P92" s="3" t="b">
        <v>1</v>
      </c>
    </row>
    <row r="93" spans="1:16" x14ac:dyDescent="0.25">
      <c r="A93" s="3">
        <f>Flight2!C93</f>
        <v>6.2761144803135869</v>
      </c>
      <c r="B93" s="3">
        <f>Flight2!D93</f>
        <v>98.175574788459784</v>
      </c>
      <c r="C93" s="2">
        <f>Flight2!A93</f>
        <v>41705.752083333333</v>
      </c>
      <c r="D93" s="3" t="str">
        <f>IF(ISBLANK(Flight2!N93),"",Flight2!N93)</f>
        <v/>
      </c>
      <c r="E93" s="10">
        <f>Flight2!J93</f>
        <v>7834.6666679084301</v>
      </c>
      <c r="F93" s="10">
        <f t="shared" si="1"/>
        <v>7834.6666679084301</v>
      </c>
      <c r="G93" s="10" t="str">
        <f>"Flight2&lt;br/&gt;"&amp;D93&amp;"&lt;br/&gt;Altitude: "&amp;INT(E93/0.3048)&amp;" ft "&amp;INT(E93)&amp;" m&lt;br/&gt;Heading: "&amp;Flight2!E93&amp;" deg "&amp;Flight2!F93&amp;"&lt;br/&gt;Speed: "&amp;Flight2!H93&amp;" km/hr&lt;br/&gt;Distance traveled: "&amp;ROUND(Flight2!M93,0)&amp;" km&lt;br/&gt;UTC Time: "&amp;TEXT(Flight2!A93,"hh:mm")&amp;"   Elapsed time: "&amp;TEXT(Flight2!A93-Flight2!$A$3,"hh:mm")</f>
        <v>Flight2&lt;br/&gt;&lt;br/&gt;Altitude: 25704 ft 7834 m&lt;br/&gt;Heading: 263 deg W&lt;br/&gt;Speed: 860 km/hr&lt;br/&gt;Distance traveled: 1130 km&lt;br/&gt;UTC Time: 18:03   Elapsed time: 01:33</v>
      </c>
      <c r="H93" s="3" t="s">
        <v>107</v>
      </c>
      <c r="I93" s="3" t="s">
        <v>107</v>
      </c>
      <c r="J93" s="3" t="s">
        <v>187</v>
      </c>
      <c r="K93" s="3">
        <v>522</v>
      </c>
      <c r="L93" s="3" t="s">
        <v>109</v>
      </c>
      <c r="M93" s="3" t="s">
        <v>110</v>
      </c>
      <c r="N93" s="3">
        <v>0.5</v>
      </c>
      <c r="O93" s="3" t="b">
        <v>1</v>
      </c>
      <c r="P93" s="3" t="b">
        <v>1</v>
      </c>
    </row>
    <row r="94" spans="1:16" x14ac:dyDescent="0.25">
      <c r="A94" s="3">
        <f>Flight2!C94</f>
        <v>6.2603894883853464</v>
      </c>
      <c r="B94" s="3">
        <f>Flight2!D94</f>
        <v>98.04686529787719</v>
      </c>
      <c r="C94" s="2">
        <f>Flight2!A94</f>
        <v>41705.75277777778</v>
      </c>
      <c r="D94" s="3" t="str">
        <f>IF(ISBLANK(Flight2!N94),"",Flight2!N94)</f>
        <v/>
      </c>
      <c r="E94" s="10">
        <f>Flight2!J94</f>
        <v>7834.6666679084301</v>
      </c>
      <c r="F94" s="10">
        <f t="shared" si="1"/>
        <v>7834.6666679084301</v>
      </c>
      <c r="G94" s="10" t="str">
        <f>"Flight2&lt;br/&gt;"&amp;D94&amp;"&lt;br/&gt;Altitude: "&amp;INT(E94/0.3048)&amp;" ft "&amp;INT(E94)&amp;" m&lt;br/&gt;Heading: "&amp;Flight2!E94&amp;" deg "&amp;Flight2!F94&amp;"&lt;br/&gt;Speed: "&amp;Flight2!H94&amp;" km/hr&lt;br/&gt;Distance traveled: "&amp;ROUND(Flight2!M94,0)&amp;" km&lt;br/&gt;UTC Time: "&amp;TEXT(Flight2!A94,"hh:mm")&amp;"   Elapsed time: "&amp;TEXT(Flight2!A94-Flight2!$A$3,"hh:mm")</f>
        <v>Flight2&lt;br/&gt;&lt;br/&gt;Altitude: 25704 ft 7834 m&lt;br/&gt;Heading: 263 deg W&lt;br/&gt;Speed: 860 km/hr&lt;br/&gt;Distance traveled: 1145 km&lt;br/&gt;UTC Time: 18:04   Elapsed time: 01:34</v>
      </c>
      <c r="H94" s="3" t="s">
        <v>107</v>
      </c>
      <c r="I94" s="3" t="s">
        <v>107</v>
      </c>
      <c r="J94" s="3" t="s">
        <v>187</v>
      </c>
      <c r="K94" s="3">
        <v>522</v>
      </c>
      <c r="L94" s="3" t="s">
        <v>109</v>
      </c>
      <c r="M94" s="3" t="s">
        <v>110</v>
      </c>
      <c r="N94" s="3">
        <v>0.5</v>
      </c>
      <c r="O94" s="3" t="b">
        <v>1</v>
      </c>
      <c r="P94" s="3" t="b">
        <v>1</v>
      </c>
    </row>
    <row r="95" spans="1:16" x14ac:dyDescent="0.25">
      <c r="A95" s="3">
        <f>Flight2!C95</f>
        <v>6.2446645361326674</v>
      </c>
      <c r="B95" s="3">
        <f>Flight2!D95</f>
        <v>97.918159677492696</v>
      </c>
      <c r="C95" s="2">
        <f>Flight2!A95</f>
        <v>41705.753472222226</v>
      </c>
      <c r="D95" s="3" t="str">
        <f>IF(ISBLANK(Flight2!N95),"",Flight2!N95)</f>
        <v/>
      </c>
      <c r="E95" s="10">
        <f>Flight2!J95</f>
        <v>7834.6666679084301</v>
      </c>
      <c r="F95" s="10">
        <f t="shared" si="1"/>
        <v>7834.6666679084301</v>
      </c>
      <c r="G95" s="10" t="str">
        <f>"Flight2&lt;br/&gt;"&amp;D95&amp;"&lt;br/&gt;Altitude: "&amp;INT(E95/0.3048)&amp;" ft "&amp;INT(E95)&amp;" m&lt;br/&gt;Heading: "&amp;Flight2!E95&amp;" deg "&amp;Flight2!F95&amp;"&lt;br/&gt;Speed: "&amp;Flight2!H95&amp;" km/hr&lt;br/&gt;Distance traveled: "&amp;ROUND(Flight2!M95,0)&amp;" km&lt;br/&gt;UTC Time: "&amp;TEXT(Flight2!A95,"hh:mm")&amp;"   Elapsed time: "&amp;TEXT(Flight2!A95-Flight2!$A$3,"hh:mm")</f>
        <v>Flight2&lt;br/&gt;&lt;br/&gt;Altitude: 25704 ft 7834 m&lt;br/&gt;Heading: 263 deg W&lt;br/&gt;Speed: 860 km/hr&lt;br/&gt;Distance traveled: 1159 km&lt;br/&gt;UTC Time: 18:05   Elapsed time: 01:35</v>
      </c>
      <c r="H95" s="3" t="s">
        <v>107</v>
      </c>
      <c r="I95" s="3" t="s">
        <v>107</v>
      </c>
      <c r="J95" s="3" t="s">
        <v>187</v>
      </c>
      <c r="K95" s="3">
        <v>522</v>
      </c>
      <c r="L95" s="3" t="s">
        <v>109</v>
      </c>
      <c r="M95" s="3" t="s">
        <v>110</v>
      </c>
      <c r="N95" s="3">
        <v>0.5</v>
      </c>
      <c r="O95" s="3" t="b">
        <v>1</v>
      </c>
      <c r="P95" s="3" t="b">
        <v>1</v>
      </c>
    </row>
    <row r="96" spans="1:16" x14ac:dyDescent="0.25">
      <c r="A96" s="3">
        <f>Flight2!C96</f>
        <v>6.1820000000000004</v>
      </c>
      <c r="B96" s="3">
        <f>Flight2!D96</f>
        <v>97.585700000000003</v>
      </c>
      <c r="C96" s="2">
        <f>Flight2!A96</f>
        <v>41705.754166666666</v>
      </c>
      <c r="D96" s="3" t="str">
        <f>IF(ISBLANK(Flight2!N96),"",Flight2!N96)</f>
        <v>VAMPI tot 1173 km 668 km past IGARI</v>
      </c>
      <c r="E96" s="10">
        <f>Flight2!J96</f>
        <v>7834.6666679084301</v>
      </c>
      <c r="F96" s="10">
        <f t="shared" si="1"/>
        <v>7834.6666679084301</v>
      </c>
      <c r="G96" s="10" t="str">
        <f>"Flight2&lt;br/&gt;"&amp;D96&amp;"&lt;br/&gt;Altitude: "&amp;INT(E96/0.3048)&amp;" ft "&amp;INT(E96)&amp;" m&lt;br/&gt;Heading: "&amp;Flight2!E96&amp;" deg "&amp;Flight2!F96&amp;"&lt;br/&gt;Speed: "&amp;Flight2!H96&amp;" km/hr&lt;br/&gt;Distance traveled: "&amp;ROUND(Flight2!M96,0)&amp;" km&lt;br/&gt;UTC Time: "&amp;TEXT(Flight2!A96,"hh:mm")&amp;"   Elapsed time: "&amp;TEXT(Flight2!A96-Flight2!$A$3,"hh:mm")</f>
        <v>Flight2&lt;br/&gt;VAMPI tot 1173 km 668 km past IGARI&lt;br/&gt;Altitude: 25704 ft 7834 m&lt;br/&gt;Heading: 26.7 deg NNE&lt;br/&gt;Speed: 860 km/hr&lt;br/&gt;Distance traveled: 1173 km&lt;br/&gt;UTC Time: 18:06   Elapsed time: 01:36</v>
      </c>
      <c r="H96" s="3" t="s">
        <v>107</v>
      </c>
      <c r="I96" s="3" t="s">
        <v>107</v>
      </c>
      <c r="J96" s="3" t="s">
        <v>187</v>
      </c>
      <c r="K96" s="3">
        <v>522</v>
      </c>
      <c r="L96" s="3" t="s">
        <v>109</v>
      </c>
      <c r="M96" s="3" t="s">
        <v>110</v>
      </c>
      <c r="N96" s="3">
        <v>0.5</v>
      </c>
      <c r="O96" s="3" t="b">
        <v>1</v>
      </c>
      <c r="P96" s="3" t="b">
        <v>1</v>
      </c>
    </row>
    <row r="97" spans="1:16" x14ac:dyDescent="0.25">
      <c r="A97" s="3">
        <f>Flight2!C97</f>
        <v>6.2971548500006138</v>
      </c>
      <c r="B97" s="3">
        <f>Flight2!D97</f>
        <v>97.643969999610775</v>
      </c>
      <c r="C97" s="2">
        <f>Flight2!A97</f>
        <v>41705.754861111112</v>
      </c>
      <c r="D97" s="3" t="str">
        <f>IF(ISBLANK(Flight2!N97),"",Flight2!N97)</f>
        <v/>
      </c>
      <c r="E97" s="10">
        <f>Flight2!J97</f>
        <v>7834.6666679084301</v>
      </c>
      <c r="F97" s="10">
        <f t="shared" si="1"/>
        <v>7834.6666679084301</v>
      </c>
      <c r="G97" s="10" t="str">
        <f>"Flight2&lt;br/&gt;"&amp;D97&amp;"&lt;br/&gt;Altitude: "&amp;INT(E97/0.3048)&amp;" ft "&amp;INT(E97)&amp;" m&lt;br/&gt;Heading: "&amp;Flight2!E97&amp;" deg "&amp;Flight2!F97&amp;"&lt;br/&gt;Speed: "&amp;Flight2!H97&amp;" km/hr&lt;br/&gt;Distance traveled: "&amp;ROUND(Flight2!M97,0)&amp;" km&lt;br/&gt;UTC Time: "&amp;TEXT(Flight2!A97,"hh:mm")&amp;"   Elapsed time: "&amp;TEXT(Flight2!A97-Flight2!$A$3,"hh:mm")</f>
        <v>Flight2&lt;br/&gt;&lt;br/&gt;Altitude: 25704 ft 7834 m&lt;br/&gt;Heading: 26.7 deg NNE&lt;br/&gt;Speed: 860 km/hr&lt;br/&gt;Distance traveled: 1188 km&lt;br/&gt;UTC Time: 18:07   Elapsed time: 01:37</v>
      </c>
      <c r="H97" s="3" t="s">
        <v>107</v>
      </c>
      <c r="I97" s="3" t="s">
        <v>107</v>
      </c>
      <c r="J97" s="3" t="s">
        <v>187</v>
      </c>
      <c r="K97" s="3">
        <v>522</v>
      </c>
      <c r="L97" s="3" t="s">
        <v>109</v>
      </c>
      <c r="M97" s="3" t="s">
        <v>110</v>
      </c>
      <c r="N97" s="3">
        <v>0.5</v>
      </c>
      <c r="O97" s="3" t="b">
        <v>1</v>
      </c>
      <c r="P97" s="3" t="b">
        <v>1</v>
      </c>
    </row>
    <row r="98" spans="1:16" x14ac:dyDescent="0.25">
      <c r="A98" s="3">
        <f>Flight2!C98</f>
        <v>6.4123096404358506</v>
      </c>
      <c r="B98" s="3">
        <f>Flight2!D98</f>
        <v>97.702253043313036</v>
      </c>
      <c r="C98" s="2">
        <f>Flight2!A98</f>
        <v>41705.755555555559</v>
      </c>
      <c r="D98" s="3" t="str">
        <f>IF(ISBLANK(Flight2!N98),"",Flight2!N98)</f>
        <v/>
      </c>
      <c r="E98" s="10">
        <f>Flight2!J98</f>
        <v>7834.6666679084301</v>
      </c>
      <c r="F98" s="10">
        <f t="shared" si="1"/>
        <v>7834.6666679084301</v>
      </c>
      <c r="G98" s="10" t="str">
        <f>"Flight2&lt;br/&gt;"&amp;D98&amp;"&lt;br/&gt;Altitude: "&amp;INT(E98/0.3048)&amp;" ft "&amp;INT(E98)&amp;" m&lt;br/&gt;Heading: "&amp;Flight2!E98&amp;" deg "&amp;Flight2!F98&amp;"&lt;br/&gt;Speed: "&amp;Flight2!H98&amp;" km/hr&lt;br/&gt;Distance traveled: "&amp;ROUND(Flight2!M98,0)&amp;" km&lt;br/&gt;UTC Time: "&amp;TEXT(Flight2!A98,"hh:mm")&amp;"   Elapsed time: "&amp;TEXT(Flight2!A98-Flight2!$A$3,"hh:mm")</f>
        <v>Flight2&lt;br/&gt;&lt;br/&gt;Altitude: 25704 ft 7834 m&lt;br/&gt;Heading: 26.7 deg NNE&lt;br/&gt;Speed: 860 km/hr&lt;br/&gt;Distance traveled: 1202 km&lt;br/&gt;UTC Time: 18:08   Elapsed time: 01:38</v>
      </c>
      <c r="H98" s="3" t="s">
        <v>107</v>
      </c>
      <c r="I98" s="3" t="s">
        <v>107</v>
      </c>
      <c r="J98" s="3" t="s">
        <v>187</v>
      </c>
      <c r="K98" s="3">
        <v>522</v>
      </c>
      <c r="L98" s="3" t="s">
        <v>109</v>
      </c>
      <c r="M98" s="3" t="s">
        <v>110</v>
      </c>
      <c r="N98" s="3">
        <v>0.5</v>
      </c>
      <c r="O98" s="3" t="b">
        <v>1</v>
      </c>
      <c r="P98" s="3" t="b">
        <v>1</v>
      </c>
    </row>
    <row r="99" spans="1:16" x14ac:dyDescent="0.25">
      <c r="A99" s="3">
        <f>Flight2!C99</f>
        <v>6.5274643712788292</v>
      </c>
      <c r="B99" s="3">
        <f>Flight2!D99</f>
        <v>97.760549372477115</v>
      </c>
      <c r="C99" s="2">
        <f>Flight2!A99</f>
        <v>41705.756250000006</v>
      </c>
      <c r="D99" s="3" t="str">
        <f>IF(ISBLANK(Flight2!N99),"",Flight2!N99)</f>
        <v/>
      </c>
      <c r="E99" s="10">
        <f>Flight2!J99</f>
        <v>7834.6666679084301</v>
      </c>
      <c r="F99" s="10">
        <f t="shared" si="1"/>
        <v>7834.6666679084301</v>
      </c>
      <c r="G99" s="10" t="str">
        <f>"Flight2&lt;br/&gt;"&amp;D99&amp;"&lt;br/&gt;Altitude: "&amp;INT(E99/0.3048)&amp;" ft "&amp;INT(E99)&amp;" m&lt;br/&gt;Heading: "&amp;Flight2!E99&amp;" deg "&amp;Flight2!F99&amp;"&lt;br/&gt;Speed: "&amp;Flight2!H99&amp;" km/hr&lt;br/&gt;Distance traveled: "&amp;ROUND(Flight2!M99,0)&amp;" km&lt;br/&gt;UTC Time: "&amp;TEXT(Flight2!A99,"hh:mm")&amp;"   Elapsed time: "&amp;TEXT(Flight2!A99-Flight2!$A$3,"hh:mm")</f>
        <v>Flight2&lt;br/&gt;&lt;br/&gt;Altitude: 25704 ft 7834 m&lt;br/&gt;Heading: 26.7 deg NNE&lt;br/&gt;Speed: 860 km/hr&lt;br/&gt;Distance traveled: 1216 km&lt;br/&gt;UTC Time: 18:09   Elapsed time: 01:39</v>
      </c>
      <c r="H99" s="3" t="s">
        <v>107</v>
      </c>
      <c r="I99" s="3" t="s">
        <v>107</v>
      </c>
      <c r="J99" s="3" t="s">
        <v>187</v>
      </c>
      <c r="K99" s="3">
        <v>522</v>
      </c>
      <c r="L99" s="3" t="s">
        <v>109</v>
      </c>
      <c r="M99" s="3" t="s">
        <v>110</v>
      </c>
      <c r="N99" s="3">
        <v>0.5</v>
      </c>
      <c r="O99" s="3" t="b">
        <v>1</v>
      </c>
      <c r="P99" s="3" t="b">
        <v>1</v>
      </c>
    </row>
    <row r="100" spans="1:16" x14ac:dyDescent="0.25">
      <c r="A100" s="3">
        <f>Flight2!C100</f>
        <v>6.6426190412956805</v>
      </c>
      <c r="B100" s="3">
        <f>Flight2!D100</f>
        <v>97.818859228134343</v>
      </c>
      <c r="C100" s="2">
        <f>Flight2!A100</f>
        <v>41705.756944444445</v>
      </c>
      <c r="D100" s="3" t="str">
        <f>IF(ISBLANK(Flight2!N100),"",Flight2!N100)</f>
        <v/>
      </c>
      <c r="E100" s="10">
        <f>Flight2!J100</f>
        <v>7834.6666679084301</v>
      </c>
      <c r="F100" s="10">
        <f t="shared" si="1"/>
        <v>7834.6666679084301</v>
      </c>
      <c r="G100" s="10" t="str">
        <f>"Flight2&lt;br/&gt;"&amp;D100&amp;"&lt;br/&gt;Altitude: "&amp;INT(E100/0.3048)&amp;" ft "&amp;INT(E100)&amp;" m&lt;br/&gt;Heading: "&amp;Flight2!E100&amp;" deg "&amp;Flight2!F100&amp;"&lt;br/&gt;Speed: "&amp;Flight2!H100&amp;" km/hr&lt;br/&gt;Distance traveled: "&amp;ROUND(Flight2!M100,0)&amp;" km&lt;br/&gt;UTC Time: "&amp;TEXT(Flight2!A100,"hh:mm")&amp;"   Elapsed time: "&amp;TEXT(Flight2!A100-Flight2!$A$3,"hh:mm")</f>
        <v>Flight2&lt;br/&gt;&lt;br/&gt;Altitude: 25704 ft 7834 m&lt;br/&gt;Heading: 26.7 deg NNE&lt;br/&gt;Speed: 860 km/hr&lt;br/&gt;Distance traveled: 1231 km&lt;br/&gt;UTC Time: 18:10   Elapsed time: 01:40</v>
      </c>
      <c r="H100" s="3" t="s">
        <v>107</v>
      </c>
      <c r="I100" s="3" t="s">
        <v>107</v>
      </c>
      <c r="J100" s="3" t="s">
        <v>187</v>
      </c>
      <c r="K100" s="3">
        <v>522</v>
      </c>
      <c r="L100" s="3" t="s">
        <v>109</v>
      </c>
      <c r="M100" s="3" t="s">
        <v>110</v>
      </c>
      <c r="N100" s="3">
        <v>0.5</v>
      </c>
      <c r="O100" s="3" t="b">
        <v>1</v>
      </c>
      <c r="P100" s="3" t="b">
        <v>1</v>
      </c>
    </row>
    <row r="101" spans="1:16" x14ac:dyDescent="0.25">
      <c r="A101" s="3">
        <f>Flight2!C101</f>
        <v>6.7577736528714878</v>
      </c>
      <c r="B101" s="3">
        <f>Flight2!D101</f>
        <v>97.877182853426319</v>
      </c>
      <c r="C101" s="2">
        <f>Flight2!A101</f>
        <v>41705.757638888892</v>
      </c>
      <c r="D101" s="3" t="str">
        <f>IF(ISBLANK(Flight2!N101),"",Flight2!N101)</f>
        <v>First automated ping</v>
      </c>
      <c r="E101" s="10">
        <f>Flight2!J101</f>
        <v>7834.6666679084301</v>
      </c>
      <c r="F101" s="10">
        <f t="shared" si="1"/>
        <v>7834.6666679084301</v>
      </c>
      <c r="G101" s="10" t="str">
        <f>"Flight2&lt;br/&gt;"&amp;D101&amp;"&lt;br/&gt;Altitude: "&amp;INT(E101/0.3048)&amp;" ft "&amp;INT(E101)&amp;" m&lt;br/&gt;Heading: "&amp;Flight2!E101&amp;" deg "&amp;Flight2!F101&amp;"&lt;br/&gt;Speed: "&amp;Flight2!H101&amp;" km/hr&lt;br/&gt;Distance traveled: "&amp;ROUND(Flight2!M101,0)&amp;" km&lt;br/&gt;UTC Time: "&amp;TEXT(Flight2!A101,"hh:mm")&amp;"   Elapsed time: "&amp;TEXT(Flight2!A101-Flight2!$A$3,"hh:mm")</f>
        <v>Flight2&lt;br/&gt;First automated ping&lt;br/&gt;Altitude: 25704 ft 7834 m&lt;br/&gt;Heading: 26.7 deg NNE&lt;br/&gt;Speed: 860 km/hr&lt;br/&gt;Distance traveled: 1245 km&lt;br/&gt;UTC Time: 18:11   Elapsed time: 01:41</v>
      </c>
      <c r="H101" s="3" t="s">
        <v>107</v>
      </c>
      <c r="I101" s="3" t="s">
        <v>107</v>
      </c>
      <c r="J101" s="3" t="s">
        <v>187</v>
      </c>
      <c r="K101" s="3">
        <v>522</v>
      </c>
      <c r="L101" s="3" t="s">
        <v>109</v>
      </c>
      <c r="M101" s="3" t="s">
        <v>110</v>
      </c>
      <c r="N101" s="3">
        <v>0.5</v>
      </c>
      <c r="O101" s="3" t="b">
        <v>1</v>
      </c>
      <c r="P101" s="3" t="b">
        <v>1</v>
      </c>
    </row>
    <row r="102" spans="1:16" x14ac:dyDescent="0.25">
      <c r="A102" s="3">
        <f>Flight2!C102</f>
        <v>6.8729282047713802</v>
      </c>
      <c r="B102" s="3">
        <f>Flight2!D102</f>
        <v>97.935520489944054</v>
      </c>
      <c r="C102" s="2">
        <f>Flight2!A102</f>
        <v>41705.758333333339</v>
      </c>
      <c r="D102" s="3" t="str">
        <f>IF(ISBLANK(Flight2!N102),"",Flight2!N102)</f>
        <v>http://en.wikipedia.org/wiki/Malaysia_Airlines_Flight_370</v>
      </c>
      <c r="E102" s="10">
        <f>Flight2!J102</f>
        <v>7834.6666679084301</v>
      </c>
      <c r="F102" s="10">
        <f t="shared" si="1"/>
        <v>7834.6666679084301</v>
      </c>
      <c r="G102" s="10" t="str">
        <f>"Flight2&lt;br/&gt;"&amp;D102&amp;"&lt;br/&gt;Altitude: "&amp;INT(E102/0.3048)&amp;" ft "&amp;INT(E102)&amp;" m&lt;br/&gt;Heading: "&amp;Flight2!E102&amp;" deg "&amp;Flight2!F102&amp;"&lt;br/&gt;Speed: "&amp;Flight2!H102&amp;" km/hr&lt;br/&gt;Distance traveled: "&amp;ROUND(Flight2!M102,0)&amp;" km&lt;br/&gt;UTC Time: "&amp;TEXT(Flight2!A102,"hh:mm")&amp;"   Elapsed time: "&amp;TEXT(Flight2!A102-Flight2!$A$3,"hh:mm")</f>
        <v>Flight2&lt;br/&gt;http://en.wikipedia.org/wiki/Malaysia_Airlines_Flight_370&lt;br/&gt;Altitude: 25704 ft 7834 m&lt;br/&gt;Heading: 26.7 deg NNE&lt;br/&gt;Speed: 860 km/hr&lt;br/&gt;Distance traveled: 1259 km&lt;br/&gt;UTC Time: 18:12   Elapsed time: 01:42</v>
      </c>
      <c r="H102" s="3" t="s">
        <v>107</v>
      </c>
      <c r="I102" s="3" t="s">
        <v>107</v>
      </c>
      <c r="J102" s="3" t="s">
        <v>187</v>
      </c>
      <c r="K102" s="3">
        <v>522</v>
      </c>
      <c r="L102" s="3" t="s">
        <v>109</v>
      </c>
      <c r="M102" s="3" t="s">
        <v>110</v>
      </c>
      <c r="N102" s="3">
        <v>0.5</v>
      </c>
      <c r="O102" s="3" t="b">
        <v>1</v>
      </c>
      <c r="P102" s="3" t="b">
        <v>1</v>
      </c>
    </row>
    <row r="103" spans="1:16" x14ac:dyDescent="0.25">
      <c r="A103" s="3">
        <f>Flight2!C103</f>
        <v>7</v>
      </c>
      <c r="B103" s="3">
        <f>Flight2!D103</f>
        <v>98</v>
      </c>
      <c r="C103" s="2">
        <f>Flight2!A103</f>
        <v>41705.759027777778</v>
      </c>
      <c r="D103" s="3" t="str">
        <f>IF(ISBLANK(Flight2!N103),"",Flight2!N103)</f>
        <v xml:space="preserve">GIVAL tot 1274km 101 km past VAMPI </v>
      </c>
      <c r="E103" s="10">
        <f>Flight2!J103</f>
        <v>7834.6666679084301</v>
      </c>
      <c r="F103" s="10">
        <f t="shared" si="1"/>
        <v>7834.6666679084301</v>
      </c>
      <c r="G103" s="10" t="str">
        <f>"Flight2&lt;br/&gt;"&amp;D103&amp;"&lt;br/&gt;Altitude: "&amp;INT(E103/0.3048)&amp;" ft "&amp;INT(E103)&amp;" m&lt;br/&gt;Heading: "&amp;Flight2!E103&amp;" deg "&amp;Flight2!F103&amp;"&lt;br/&gt;Speed: "&amp;Flight2!H103&amp;" km/hr&lt;br/&gt;Distance traveled: "&amp;ROUND(Flight2!M103,0)&amp;" km&lt;br/&gt;UTC Time: "&amp;TEXT(Flight2!A103,"hh:mm")&amp;"   Elapsed time: "&amp;TEXT(Flight2!A103-Flight2!$A$3,"hh:mm")</f>
        <v>Flight2&lt;br/&gt;GIVAL tot 1274km 101 km past VAMPI &lt;br/&gt;Altitude: 25704 ft 7834 m&lt;br/&gt;Heading: 26.7 deg NNE&lt;br/&gt;Speed: 860 km/hr&lt;br/&gt;Distance traveled: 1274 km&lt;br/&gt;UTC Time: 18:13   Elapsed time: 01:43</v>
      </c>
      <c r="H103" s="3" t="s">
        <v>107</v>
      </c>
      <c r="I103" s="3" t="s">
        <v>107</v>
      </c>
      <c r="J103" s="3" t="s">
        <v>187</v>
      </c>
      <c r="K103" s="3">
        <v>522</v>
      </c>
      <c r="L103" s="3" t="s">
        <v>109</v>
      </c>
      <c r="M103" s="3" t="s">
        <v>110</v>
      </c>
      <c r="N103" s="3">
        <v>0.5</v>
      </c>
      <c r="O103" s="3" t="b">
        <v>1</v>
      </c>
      <c r="P103" s="3" t="b">
        <v>1</v>
      </c>
    </row>
    <row r="104" spans="1:16" x14ac:dyDescent="0.25">
      <c r="A104" s="3">
        <f>Flight2!C104</f>
        <v>7.115154426277317</v>
      </c>
      <c r="B104" s="3">
        <f>Flight2!D104</f>
        <v>98.058367900843152</v>
      </c>
      <c r="C104" s="2">
        <f>Flight2!A104</f>
        <v>41705.759722222225</v>
      </c>
      <c r="D104" s="3" t="str">
        <f>IF(ISBLANK(Flight2!N104),"",Flight2!N104)</f>
        <v/>
      </c>
      <c r="E104" s="10">
        <f>Flight2!J104</f>
        <v>7834.6666679084301</v>
      </c>
      <c r="F104" s="10">
        <f t="shared" si="1"/>
        <v>7834.6666679084301</v>
      </c>
      <c r="G104" s="10" t="str">
        <f>"Flight2&lt;br/&gt;"&amp;D104&amp;"&lt;br/&gt;Altitude: "&amp;INT(E104/0.3048)&amp;" ft "&amp;INT(E104)&amp;" m&lt;br/&gt;Heading: "&amp;Flight2!E104&amp;" deg "&amp;Flight2!F104&amp;"&lt;br/&gt;Speed: "&amp;Flight2!H104&amp;" km/hr&lt;br/&gt;Distance traveled: "&amp;ROUND(Flight2!M104,0)&amp;" km&lt;br/&gt;UTC Time: "&amp;TEXT(Flight2!A104,"hh:mm")&amp;"   Elapsed time: "&amp;TEXT(Flight2!A104-Flight2!$A$3,"hh:mm")</f>
        <v>Flight2&lt;br/&gt;&lt;br/&gt;Altitude: 25704 ft 7834 m&lt;br/&gt;Heading: 308 deg NW&lt;br/&gt;Speed: 860 km/hr&lt;br/&gt;Distance traveled: 1288 km&lt;br/&gt;UTC Time: 18:14   Elapsed time: 01:44</v>
      </c>
      <c r="H104" s="3" t="s">
        <v>107</v>
      </c>
      <c r="I104" s="3" t="s">
        <v>107</v>
      </c>
      <c r="J104" s="3" t="s">
        <v>187</v>
      </c>
      <c r="K104" s="3">
        <v>522</v>
      </c>
      <c r="L104" s="3" t="s">
        <v>109</v>
      </c>
      <c r="M104" s="3" t="s">
        <v>110</v>
      </c>
      <c r="N104" s="3">
        <v>0.5</v>
      </c>
      <c r="O104" s="3" t="b">
        <v>1</v>
      </c>
      <c r="P104" s="3" t="b">
        <v>1</v>
      </c>
    </row>
    <row r="105" spans="1:16" x14ac:dyDescent="0.25">
      <c r="A105" s="3">
        <f>Flight2!C105</f>
        <v>7.1945036092921555</v>
      </c>
      <c r="B105" s="3">
        <f>Flight2!D105</f>
        <v>97.955985079704078</v>
      </c>
      <c r="C105" s="2">
        <f>Flight2!A105</f>
        <v>41705.760416666672</v>
      </c>
      <c r="D105" s="3" t="str">
        <f>IF(ISBLANK(Flight2!N105),"",Flight2!N105)</f>
        <v>Last military contact "320" km NW Penang</v>
      </c>
      <c r="E105" s="10">
        <f>Flight2!J105</f>
        <v>7834.6666679084301</v>
      </c>
      <c r="F105" s="10">
        <f t="shared" si="1"/>
        <v>7834.6666679084301</v>
      </c>
      <c r="G105" s="10" t="str">
        <f>"Flight2&lt;br/&gt;"&amp;D105&amp;"&lt;br/&gt;Altitude: "&amp;INT(E105/0.3048)&amp;" ft "&amp;INT(E105)&amp;" m&lt;br/&gt;Heading: "&amp;Flight2!E105&amp;" deg "&amp;Flight2!F105&amp;"&lt;br/&gt;Speed: "&amp;Flight2!H105&amp;" km/hr&lt;br/&gt;Distance traveled: "&amp;ROUND(Flight2!M105,0)&amp;" km&lt;br/&gt;UTC Time: "&amp;TEXT(Flight2!A105,"hh:mm")&amp;"   Elapsed time: "&amp;TEXT(Flight2!A105-Flight2!$A$3,"hh:mm")</f>
        <v>Flight2&lt;br/&gt;Last military contact "320" km NW Penang&lt;br/&gt;Altitude: 25704 ft 7834 m&lt;br/&gt;Heading: 308 deg NW&lt;br/&gt;Speed: 860 km/hr&lt;br/&gt;Distance traveled: 1302 km&lt;br/&gt;UTC Time: 18:15   Elapsed time: 01:45</v>
      </c>
      <c r="H105" s="3" t="s">
        <v>107</v>
      </c>
      <c r="I105" s="3" t="s">
        <v>107</v>
      </c>
      <c r="J105" s="3" t="s">
        <v>187</v>
      </c>
      <c r="K105" s="3">
        <v>522</v>
      </c>
      <c r="L105" s="3" t="s">
        <v>109</v>
      </c>
      <c r="M105" s="3" t="s">
        <v>110</v>
      </c>
      <c r="N105" s="3">
        <v>0.5</v>
      </c>
      <c r="O105" s="3" t="b">
        <v>1</v>
      </c>
      <c r="P105" s="3" t="b">
        <v>1</v>
      </c>
    </row>
    <row r="106" spans="1:16" x14ac:dyDescent="0.25">
      <c r="A106" s="3">
        <f>Flight2!C106</f>
        <v>7.2738526647696586</v>
      </c>
      <c r="B106" s="3">
        <f>Flight2!D106</f>
        <v>97.85358425982848</v>
      </c>
      <c r="C106" s="2">
        <f>Flight2!A106</f>
        <v>41705.761111111111</v>
      </c>
      <c r="D106" s="3" t="str">
        <f>IF(ISBLANK(Flight2!N106),"",Flight2!N106)</f>
        <v>http://en.wikipedia.org/wiki/Malaysia_Airlines_Flight_370</v>
      </c>
      <c r="E106" s="10">
        <f>Flight2!J106</f>
        <v>7834.6666679084301</v>
      </c>
      <c r="F106" s="10">
        <f t="shared" si="1"/>
        <v>7834.6666679084301</v>
      </c>
      <c r="G106" s="10" t="str">
        <f>"Flight2&lt;br/&gt;"&amp;D106&amp;"&lt;br/&gt;Altitude: "&amp;INT(E106/0.3048)&amp;" ft "&amp;INT(E106)&amp;" m&lt;br/&gt;Heading: "&amp;Flight2!E106&amp;" deg "&amp;Flight2!F106&amp;"&lt;br/&gt;Speed: "&amp;Flight2!H106&amp;" km/hr&lt;br/&gt;Distance traveled: "&amp;ROUND(Flight2!M106,0)&amp;" km&lt;br/&gt;UTC Time: "&amp;TEXT(Flight2!A106,"hh:mm")&amp;"   Elapsed time: "&amp;TEXT(Flight2!A106-Flight2!$A$3,"hh:mm")</f>
        <v>Flight2&lt;br/&gt;http://en.wikipedia.org/wiki/Malaysia_Airlines_Flight_370&lt;br/&gt;Altitude: 25704 ft 7834 m&lt;br/&gt;Heading: 308 deg NW&lt;br/&gt;Speed: 860 km/hr&lt;br/&gt;Distance traveled: 1317 km&lt;br/&gt;UTC Time: 18:16   Elapsed time: 01:46</v>
      </c>
      <c r="H106" s="3" t="s">
        <v>107</v>
      </c>
      <c r="I106" s="3" t="s">
        <v>107</v>
      </c>
      <c r="J106" s="3" t="s">
        <v>187</v>
      </c>
      <c r="K106" s="3">
        <v>522</v>
      </c>
      <c r="L106" s="3" t="s">
        <v>109</v>
      </c>
      <c r="M106" s="3" t="s">
        <v>110</v>
      </c>
      <c r="N106" s="3">
        <v>0.5</v>
      </c>
      <c r="O106" s="3" t="b">
        <v>1</v>
      </c>
      <c r="P106" s="3" t="b">
        <v>1</v>
      </c>
    </row>
    <row r="107" spans="1:16" x14ac:dyDescent="0.25">
      <c r="A107" s="3">
        <f>Flight2!C107</f>
        <v>7.353201594327726</v>
      </c>
      <c r="B107" s="3">
        <f>Flight2!D107</f>
        <v>97.751165236299713</v>
      </c>
      <c r="C107" s="2">
        <f>Flight2!A107</f>
        <v>41705.761805555558</v>
      </c>
      <c r="D107" s="3" t="str">
        <f>IF(ISBLANK(Flight2!N107),"",Flight2!N107)</f>
        <v/>
      </c>
      <c r="E107" s="10">
        <f>Flight2!J107</f>
        <v>7834.6666679084301</v>
      </c>
      <c r="F107" s="10">
        <f t="shared" si="1"/>
        <v>7834.6666679084301</v>
      </c>
      <c r="G107" s="10" t="str">
        <f>"Flight2&lt;br/&gt;"&amp;D107&amp;"&lt;br/&gt;Altitude: "&amp;INT(E107/0.3048)&amp;" ft "&amp;INT(E107)&amp;" m&lt;br/&gt;Heading: "&amp;Flight2!E107&amp;" deg "&amp;Flight2!F107&amp;"&lt;br/&gt;Speed: "&amp;Flight2!H107&amp;" km/hr&lt;br/&gt;Distance traveled: "&amp;ROUND(Flight2!M107,0)&amp;" km&lt;br/&gt;UTC Time: "&amp;TEXT(Flight2!A107,"hh:mm")&amp;"   Elapsed time: "&amp;TEXT(Flight2!A107-Flight2!$A$3,"hh:mm")</f>
        <v>Flight2&lt;br/&gt;&lt;br/&gt;Altitude: 25704 ft 7834 m&lt;br/&gt;Heading: 308 deg NW&lt;br/&gt;Speed: 860 km/hr&lt;br/&gt;Distance traveled: 1331 km&lt;br/&gt;UTC Time: 18:17   Elapsed time: 01:47</v>
      </c>
      <c r="H107" s="3" t="s">
        <v>107</v>
      </c>
      <c r="I107" s="3" t="s">
        <v>107</v>
      </c>
      <c r="J107" s="3" t="s">
        <v>187</v>
      </c>
      <c r="K107" s="3">
        <v>522</v>
      </c>
      <c r="L107" s="3" t="s">
        <v>109</v>
      </c>
      <c r="M107" s="3" t="s">
        <v>110</v>
      </c>
      <c r="N107" s="3">
        <v>0.5</v>
      </c>
      <c r="O107" s="3" t="b">
        <v>1</v>
      </c>
      <c r="P107" s="3" t="b">
        <v>1</v>
      </c>
    </row>
    <row r="108" spans="1:16" x14ac:dyDescent="0.25">
      <c r="A108" s="3">
        <f>Flight2!C108</f>
        <v>7.4325503970899982</v>
      </c>
      <c r="B108" s="3">
        <f>Flight2!D108</f>
        <v>97.648727807243006</v>
      </c>
      <c r="C108" s="2">
        <f>Flight2!A108</f>
        <v>41705.762500000004</v>
      </c>
      <c r="D108" s="3" t="str">
        <f>IF(ISBLANK(Flight2!N108),"",Flight2!N108)</f>
        <v/>
      </c>
      <c r="E108" s="10">
        <f>Flight2!J108</f>
        <v>7834.6666679084301</v>
      </c>
      <c r="F108" s="10">
        <f t="shared" si="1"/>
        <v>7834.6666679084301</v>
      </c>
      <c r="G108" s="10" t="str">
        <f>"Flight2&lt;br/&gt;"&amp;D108&amp;"&lt;br/&gt;Altitude: "&amp;INT(E108/0.3048)&amp;" ft "&amp;INT(E108)&amp;" m&lt;br/&gt;Heading: "&amp;Flight2!E108&amp;" deg "&amp;Flight2!F108&amp;"&lt;br/&gt;Speed: "&amp;Flight2!H108&amp;" km/hr&lt;br/&gt;Distance traveled: "&amp;ROUND(Flight2!M108,0)&amp;" km&lt;br/&gt;UTC Time: "&amp;TEXT(Flight2!A108,"hh:mm")&amp;"   Elapsed time: "&amp;TEXT(Flight2!A108-Flight2!$A$3,"hh:mm")</f>
        <v>Flight2&lt;br/&gt;&lt;br/&gt;Altitude: 25704 ft 7834 m&lt;br/&gt;Heading: 308 deg NW&lt;br/&gt;Speed: 860 km/hr&lt;br/&gt;Distance traveled: 1345 km&lt;br/&gt;UTC Time: 18:18   Elapsed time: 01:48</v>
      </c>
      <c r="H108" s="3" t="s">
        <v>107</v>
      </c>
      <c r="I108" s="3" t="s">
        <v>107</v>
      </c>
      <c r="J108" s="3" t="s">
        <v>187</v>
      </c>
      <c r="K108" s="3">
        <v>522</v>
      </c>
      <c r="L108" s="3" t="s">
        <v>109</v>
      </c>
      <c r="M108" s="3" t="s">
        <v>110</v>
      </c>
      <c r="N108" s="3">
        <v>0.5</v>
      </c>
      <c r="O108" s="3" t="b">
        <v>1</v>
      </c>
      <c r="P108" s="3" t="b">
        <v>1</v>
      </c>
    </row>
    <row r="109" spans="1:16" x14ac:dyDescent="0.25">
      <c r="A109" s="3">
        <f>Flight2!C109</f>
        <v>7.5118990721796077</v>
      </c>
      <c r="B109" s="3">
        <f>Flight2!D109</f>
        <v>97.54627177060523</v>
      </c>
      <c r="C109" s="2">
        <f>Flight2!A109</f>
        <v>41705.763194444444</v>
      </c>
      <c r="D109" s="3" t="str">
        <f>IF(ISBLANK(Flight2!N109),"",Flight2!N109)</f>
        <v/>
      </c>
      <c r="E109" s="10">
        <f>Flight2!J109</f>
        <v>7834.6666679084301</v>
      </c>
      <c r="F109" s="10">
        <f t="shared" si="1"/>
        <v>7834.6666679084301</v>
      </c>
      <c r="G109" s="10" t="str">
        <f>"Flight2&lt;br/&gt;"&amp;D109&amp;"&lt;br/&gt;Altitude: "&amp;INT(E109/0.3048)&amp;" ft "&amp;INT(E109)&amp;" m&lt;br/&gt;Heading: "&amp;Flight2!E109&amp;" deg "&amp;Flight2!F109&amp;"&lt;br/&gt;Speed: "&amp;Flight2!H109&amp;" km/hr&lt;br/&gt;Distance traveled: "&amp;ROUND(Flight2!M109,0)&amp;" km&lt;br/&gt;UTC Time: "&amp;TEXT(Flight2!A109,"hh:mm")&amp;"   Elapsed time: "&amp;TEXT(Flight2!A109-Flight2!$A$3,"hh:mm")</f>
        <v>Flight2&lt;br/&gt;&lt;br/&gt;Altitude: 25704 ft 7834 m&lt;br/&gt;Heading: 308 deg NW&lt;br/&gt;Speed: 860 km/hr&lt;br/&gt;Distance traveled: 1360 km&lt;br/&gt;UTC Time: 18:19   Elapsed time: 01:49</v>
      </c>
      <c r="H109" s="3" t="s">
        <v>107</v>
      </c>
      <c r="I109" s="3" t="s">
        <v>107</v>
      </c>
      <c r="J109" s="3" t="s">
        <v>187</v>
      </c>
      <c r="K109" s="3">
        <v>522</v>
      </c>
      <c r="L109" s="3" t="s">
        <v>109</v>
      </c>
      <c r="M109" s="3" t="s">
        <v>110</v>
      </c>
      <c r="N109" s="3">
        <v>0.5</v>
      </c>
      <c r="O109" s="3" t="b">
        <v>1</v>
      </c>
      <c r="P109" s="3" t="b">
        <v>1</v>
      </c>
    </row>
    <row r="110" spans="1:16" x14ac:dyDescent="0.25">
      <c r="A110" s="3">
        <f>Flight2!C110</f>
        <v>7.5912476212129079</v>
      </c>
      <c r="B110" s="3">
        <f>Flight2!D110</f>
        <v>97.443796920931348</v>
      </c>
      <c r="C110" s="2">
        <f>Flight2!A110</f>
        <v>41705.763888888891</v>
      </c>
      <c r="D110" s="3" t="str">
        <f>IF(ISBLANK(Flight2!N110),"",Flight2!N110)</f>
        <v/>
      </c>
      <c r="E110" s="10">
        <f>Flight2!J110</f>
        <v>7834.6666679084301</v>
      </c>
      <c r="F110" s="10">
        <f t="shared" si="1"/>
        <v>7834.6666679084301</v>
      </c>
      <c r="G110" s="10" t="str">
        <f>"Flight2&lt;br/&gt;"&amp;D110&amp;"&lt;br/&gt;Altitude: "&amp;INT(E110/0.3048)&amp;" ft "&amp;INT(E110)&amp;" m&lt;br/&gt;Heading: "&amp;Flight2!E110&amp;" deg "&amp;Flight2!F110&amp;"&lt;br/&gt;Speed: "&amp;Flight2!H110&amp;" km/hr&lt;br/&gt;Distance traveled: "&amp;ROUND(Flight2!M110,0)&amp;" km&lt;br/&gt;UTC Time: "&amp;TEXT(Flight2!A110,"hh:mm")&amp;"   Elapsed time: "&amp;TEXT(Flight2!A110-Flight2!$A$3,"hh:mm")</f>
        <v>Flight2&lt;br/&gt;&lt;br/&gt;Altitude: 25704 ft 7834 m&lt;br/&gt;Heading: 308 deg NW&lt;br/&gt;Speed: 860 km/hr&lt;br/&gt;Distance traveled: 1374 km&lt;br/&gt;UTC Time: 18:20   Elapsed time: 01:50</v>
      </c>
      <c r="H110" s="3" t="s">
        <v>107</v>
      </c>
      <c r="I110" s="3" t="s">
        <v>107</v>
      </c>
      <c r="J110" s="3" t="s">
        <v>187</v>
      </c>
      <c r="K110" s="3">
        <v>522</v>
      </c>
      <c r="L110" s="3" t="s">
        <v>109</v>
      </c>
      <c r="M110" s="3" t="s">
        <v>110</v>
      </c>
      <c r="N110" s="3">
        <v>0.5</v>
      </c>
      <c r="O110" s="3" t="b">
        <v>1</v>
      </c>
      <c r="P110" s="3" t="b">
        <v>1</v>
      </c>
    </row>
    <row r="111" spans="1:16" x14ac:dyDescent="0.25">
      <c r="A111" s="3">
        <f>Flight2!C111</f>
        <v>7.6705960433120159</v>
      </c>
      <c r="B111" s="3">
        <f>Flight2!D111</f>
        <v>97.341303055803678</v>
      </c>
      <c r="C111" s="2">
        <f>Flight2!A111</f>
        <v>41705.764583333337</v>
      </c>
      <c r="D111" s="3" t="str">
        <f>IF(ISBLANK(Flight2!N111),"",Flight2!N111)</f>
        <v/>
      </c>
      <c r="E111" s="10">
        <f>Flight2!J111</f>
        <v>8168.0000023283064</v>
      </c>
      <c r="F111" s="10">
        <f t="shared" si="1"/>
        <v>8168.0000023283064</v>
      </c>
      <c r="G111" s="10" t="str">
        <f>"Flight2&lt;br/&gt;"&amp;D111&amp;"&lt;br/&gt;Altitude: "&amp;INT(E111/0.3048)&amp;" ft "&amp;INT(E111)&amp;" m&lt;br/&gt;Heading: "&amp;Flight2!E111&amp;" deg "&amp;Flight2!F111&amp;"&lt;br/&gt;Speed: "&amp;Flight2!H111&amp;" km/hr&lt;br/&gt;Distance traveled: "&amp;ROUND(Flight2!M111,0)&amp;" km&lt;br/&gt;UTC Time: "&amp;TEXT(Flight2!A111,"hh:mm")&amp;"   Elapsed time: "&amp;TEXT(Flight2!A111-Flight2!$A$3,"hh:mm")</f>
        <v>Flight2&lt;br/&gt;&lt;br/&gt;Altitude: 26797 ft 8168 m&lt;br/&gt;Heading: 308 deg NW&lt;br/&gt;Speed: 860 km/hr&lt;br/&gt;Distance traveled: 1388 km&lt;br/&gt;UTC Time: 18:21   Elapsed time: 01:51</v>
      </c>
      <c r="H111" s="3" t="s">
        <v>107</v>
      </c>
      <c r="I111" s="3" t="s">
        <v>107</v>
      </c>
      <c r="J111" s="3" t="s">
        <v>187</v>
      </c>
      <c r="K111" s="3">
        <v>522</v>
      </c>
      <c r="L111" s="3" t="s">
        <v>109</v>
      </c>
      <c r="M111" s="3" t="s">
        <v>110</v>
      </c>
      <c r="N111" s="3">
        <v>0.5</v>
      </c>
      <c r="O111" s="3" t="b">
        <v>1</v>
      </c>
      <c r="P111" s="3" t="b">
        <v>1</v>
      </c>
    </row>
    <row r="112" spans="1:16" x14ac:dyDescent="0.25">
      <c r="A112" s="3">
        <f>Flight2!C112</f>
        <v>7.7499443375985324</v>
      </c>
      <c r="B112" s="3">
        <f>Flight2!D112</f>
        <v>97.238789972620054</v>
      </c>
      <c r="C112" s="2">
        <f>Flight2!A112</f>
        <v>41705.765277777777</v>
      </c>
      <c r="D112" s="3" t="str">
        <f>IF(ISBLANK(Flight2!N112),"",Flight2!N112)</f>
        <v/>
      </c>
      <c r="E112" s="10">
        <f>Flight2!J112</f>
        <v>8667.9999987194315</v>
      </c>
      <c r="F112" s="10">
        <f t="shared" si="1"/>
        <v>8667.9999987194315</v>
      </c>
      <c r="G112" s="10" t="str">
        <f>"Flight2&lt;br/&gt;"&amp;D112&amp;"&lt;br/&gt;Altitude: "&amp;INT(E112/0.3048)&amp;" ft "&amp;INT(E112)&amp;" m&lt;br/&gt;Heading: "&amp;Flight2!E112&amp;" deg "&amp;Flight2!F112&amp;"&lt;br/&gt;Speed: "&amp;Flight2!H112&amp;" km/hr&lt;br/&gt;Distance traveled: "&amp;ROUND(Flight2!M112,0)&amp;" km&lt;br/&gt;UTC Time: "&amp;TEXT(Flight2!A112,"hh:mm")&amp;"   Elapsed time: "&amp;TEXT(Flight2!A112-Flight2!$A$3,"hh:mm")</f>
        <v>Flight2&lt;br/&gt;&lt;br/&gt;Altitude: 28438 ft 8667 m&lt;br/&gt;Heading: 308 deg NW&lt;br/&gt;Speed: 860 km/hr&lt;br/&gt;Distance traveled: 1403 km&lt;br/&gt;UTC Time: 18:22   Elapsed time: 01:52</v>
      </c>
      <c r="H112" s="3" t="s">
        <v>107</v>
      </c>
      <c r="I112" s="3" t="s">
        <v>107</v>
      </c>
      <c r="J112" s="3" t="s">
        <v>187</v>
      </c>
      <c r="K112" s="3">
        <v>522</v>
      </c>
      <c r="L112" s="3" t="s">
        <v>109</v>
      </c>
      <c r="M112" s="3" t="s">
        <v>110</v>
      </c>
      <c r="N112" s="3">
        <v>0.5</v>
      </c>
      <c r="O112" s="3" t="b">
        <v>1</v>
      </c>
      <c r="P112" s="3" t="b">
        <v>1</v>
      </c>
    </row>
    <row r="113" spans="1:16" x14ac:dyDescent="0.25">
      <c r="A113" s="3">
        <f>Flight2!C113</f>
        <v>7.8292925056872607</v>
      </c>
      <c r="B113" s="3">
        <f>Flight2!D113</f>
        <v>97.136257465368331</v>
      </c>
      <c r="C113" s="2">
        <f>Flight2!A113</f>
        <v>41705.765972222223</v>
      </c>
      <c r="D113" s="3" t="str">
        <f>IF(ISBLANK(Flight2!N113),"",Flight2!N113)</f>
        <v/>
      </c>
      <c r="E113" s="10">
        <f>Flight2!J113</f>
        <v>9168.000000349246</v>
      </c>
      <c r="F113" s="10">
        <f t="shared" si="1"/>
        <v>9168.000000349246</v>
      </c>
      <c r="G113" s="10" t="str">
        <f>"Flight2&lt;br/&gt;"&amp;D113&amp;"&lt;br/&gt;Altitude: "&amp;INT(E113/0.3048)&amp;" ft "&amp;INT(E113)&amp;" m&lt;br/&gt;Heading: "&amp;Flight2!E113&amp;" deg "&amp;Flight2!F113&amp;"&lt;br/&gt;Speed: "&amp;Flight2!H113&amp;" km/hr&lt;br/&gt;Distance traveled: "&amp;ROUND(Flight2!M113,0)&amp;" km&lt;br/&gt;UTC Time: "&amp;TEXT(Flight2!A113,"hh:mm")&amp;"   Elapsed time: "&amp;TEXT(Flight2!A113-Flight2!$A$3,"hh:mm")</f>
        <v>Flight2&lt;br/&gt;&lt;br/&gt;Altitude: 30078 ft 9168 m&lt;br/&gt;Heading: 308 deg NW&lt;br/&gt;Speed: 860 km/hr&lt;br/&gt;Distance traveled: 1417 km&lt;br/&gt;UTC Time: 18:23   Elapsed time: 01:53</v>
      </c>
      <c r="H113" s="3" t="s">
        <v>107</v>
      </c>
      <c r="I113" s="3" t="s">
        <v>107</v>
      </c>
      <c r="J113" s="3" t="s">
        <v>187</v>
      </c>
      <c r="K113" s="3">
        <v>522</v>
      </c>
      <c r="L113" s="3" t="s">
        <v>109</v>
      </c>
      <c r="M113" s="3" t="s">
        <v>110</v>
      </c>
      <c r="N113" s="3">
        <v>0.5</v>
      </c>
      <c r="O113" s="3" t="b">
        <v>1</v>
      </c>
      <c r="P113" s="3" t="b">
        <v>1</v>
      </c>
    </row>
    <row r="114" spans="1:16" x14ac:dyDescent="0.25">
      <c r="A114" s="3">
        <f>Flight2!C114</f>
        <v>7.9086405466987824</v>
      </c>
      <c r="B114" s="3">
        <f>Flight2!D114</f>
        <v>97.033705331069328</v>
      </c>
      <c r="C114" s="2">
        <f>Flight2!A114</f>
        <v>41705.76666666667</v>
      </c>
      <c r="D114" s="3" t="str">
        <f>IF(ISBLANK(Flight2!N114),"",Flight2!N114)</f>
        <v/>
      </c>
      <c r="E114" s="10">
        <f>Flight2!J114</f>
        <v>9668.0000019790605</v>
      </c>
      <c r="F114" s="10">
        <f t="shared" si="1"/>
        <v>9668.0000019790605</v>
      </c>
      <c r="G114" s="10" t="str">
        <f>"Flight2&lt;br/&gt;"&amp;D114&amp;"&lt;br/&gt;Altitude: "&amp;INT(E114/0.3048)&amp;" ft "&amp;INT(E114)&amp;" m&lt;br/&gt;Heading: "&amp;Flight2!E114&amp;" deg "&amp;Flight2!F114&amp;"&lt;br/&gt;Speed: "&amp;Flight2!H114&amp;" km/hr&lt;br/&gt;Distance traveled: "&amp;ROUND(Flight2!M114,0)&amp;" km&lt;br/&gt;UTC Time: "&amp;TEXT(Flight2!A114,"hh:mm")&amp;"   Elapsed time: "&amp;TEXT(Flight2!A114-Flight2!$A$3,"hh:mm")</f>
        <v>Flight2&lt;br/&gt;&lt;br/&gt;Altitude: 31719 ft 9668 m&lt;br/&gt;Heading: 308 deg NW&lt;br/&gt;Speed: 860 km/hr&lt;br/&gt;Distance traveled: 1431 km&lt;br/&gt;UTC Time: 18:24   Elapsed time: 01:54</v>
      </c>
      <c r="H114" s="3" t="s">
        <v>107</v>
      </c>
      <c r="I114" s="3" t="s">
        <v>107</v>
      </c>
      <c r="J114" s="3" t="s">
        <v>187</v>
      </c>
      <c r="K114" s="3">
        <v>522</v>
      </c>
      <c r="L114" s="3" t="s">
        <v>109</v>
      </c>
      <c r="M114" s="3" t="s">
        <v>110</v>
      </c>
      <c r="N114" s="3">
        <v>0.5</v>
      </c>
      <c r="O114" s="3" t="b">
        <v>1</v>
      </c>
      <c r="P114" s="3" t="b">
        <v>1</v>
      </c>
    </row>
    <row r="115" spans="1:16" x14ac:dyDescent="0.25">
      <c r="A115" s="3">
        <f>Flight2!C115</f>
        <v>7.9879884605843943</v>
      </c>
      <c r="B115" s="3">
        <f>Flight2!D115</f>
        <v>96.93113336547826</v>
      </c>
      <c r="C115" s="2">
        <f>Flight2!A115</f>
        <v>41705.767361111117</v>
      </c>
      <c r="D115" s="3" t="str">
        <f>IF(ISBLANK(Flight2!N115),"",Flight2!N115)</f>
        <v>BFO point</v>
      </c>
      <c r="E115" s="10">
        <f>Flight2!J115</f>
        <v>10168.000003608875</v>
      </c>
      <c r="F115" s="10">
        <f t="shared" si="1"/>
        <v>10168.000003608875</v>
      </c>
      <c r="G115" s="10" t="str">
        <f>"Flight2&lt;br/&gt;"&amp;D115&amp;"&lt;br/&gt;Altitude: "&amp;INT(E115/0.3048)&amp;" ft "&amp;INT(E115)&amp;" m&lt;br/&gt;Heading: "&amp;Flight2!E115&amp;" deg "&amp;Flight2!F115&amp;"&lt;br/&gt;Speed: "&amp;Flight2!H115&amp;" km/hr&lt;br/&gt;Distance traveled: "&amp;ROUND(Flight2!M115,0)&amp;" km&lt;br/&gt;UTC Time: "&amp;TEXT(Flight2!A115,"hh:mm")&amp;"   Elapsed time: "&amp;TEXT(Flight2!A115-Flight2!$A$3,"hh:mm")</f>
        <v>Flight2&lt;br/&gt;BFO point&lt;br/&gt;Altitude: 33359 ft 10168 m&lt;br/&gt;Heading: 308 deg NW&lt;br/&gt;Speed: 860 km/hr&lt;br/&gt;Distance traveled: 1446 km&lt;br/&gt;UTC Time: 18:25   Elapsed time: 01:55</v>
      </c>
      <c r="H115" s="3" t="s">
        <v>107</v>
      </c>
      <c r="I115" s="3" t="s">
        <v>107</v>
      </c>
      <c r="J115" s="3" t="s">
        <v>187</v>
      </c>
      <c r="K115" s="3">
        <v>522</v>
      </c>
      <c r="L115" s="3" t="s">
        <v>109</v>
      </c>
      <c r="M115" s="3" t="s">
        <v>110</v>
      </c>
      <c r="N115" s="3">
        <v>0.5</v>
      </c>
      <c r="O115" s="3" t="b">
        <v>1</v>
      </c>
      <c r="P115" s="3" t="b">
        <v>1</v>
      </c>
    </row>
    <row r="116" spans="1:16" x14ac:dyDescent="0.25">
      <c r="A116" s="3">
        <f>Flight2!C116</f>
        <v>8.067336246463654</v>
      </c>
      <c r="B116" s="3">
        <f>Flight2!D116</f>
        <v>96.828541365231828</v>
      </c>
      <c r="C116" s="2">
        <f>Flight2!A116</f>
        <v>41705.768055555556</v>
      </c>
      <c r="D116" s="3" t="str">
        <f>IF(ISBLANK(Flight2!N116),"",Flight2!N116)</f>
        <v/>
      </c>
      <c r="E116" s="10">
        <f>Flight2!J116</f>
        <v>10501.333334536292</v>
      </c>
      <c r="F116" s="10">
        <f t="shared" si="1"/>
        <v>10501.333334536292</v>
      </c>
      <c r="G116" s="10" t="str">
        <f>"Flight2&lt;br/&gt;"&amp;D116&amp;"&lt;br/&gt;Altitude: "&amp;INT(E116/0.3048)&amp;" ft "&amp;INT(E116)&amp;" m&lt;br/&gt;Heading: "&amp;Flight2!E116&amp;" deg "&amp;Flight2!F116&amp;"&lt;br/&gt;Speed: "&amp;Flight2!H116&amp;" km/hr&lt;br/&gt;Distance traveled: "&amp;ROUND(Flight2!M116,0)&amp;" km&lt;br/&gt;UTC Time: "&amp;TEXT(Flight2!A116,"hh:mm")&amp;"   Elapsed time: "&amp;TEXT(Flight2!A116-Flight2!$A$3,"hh:mm")</f>
        <v>Flight2&lt;br/&gt;&lt;br/&gt;Altitude: 34453 ft 10501 m&lt;br/&gt;Heading: 308 deg NW&lt;br/&gt;Speed: 860 km/hr&lt;br/&gt;Distance traveled: 1460 km&lt;br/&gt;UTC Time: 18:26   Elapsed time: 01:56</v>
      </c>
      <c r="H116" s="3" t="s">
        <v>107</v>
      </c>
      <c r="I116" s="3" t="s">
        <v>107</v>
      </c>
      <c r="J116" s="3" t="s">
        <v>187</v>
      </c>
      <c r="K116" s="3">
        <v>522</v>
      </c>
      <c r="L116" s="3" t="s">
        <v>109</v>
      </c>
      <c r="M116" s="3" t="s">
        <v>110</v>
      </c>
      <c r="N116" s="3">
        <v>0.5</v>
      </c>
      <c r="O116" s="3" t="b">
        <v>1</v>
      </c>
      <c r="P116" s="3" t="b">
        <v>1</v>
      </c>
    </row>
    <row r="117" spans="1:16" x14ac:dyDescent="0.25">
      <c r="A117" s="3">
        <f>Flight2!C117</f>
        <v>8.1466839059492813</v>
      </c>
      <c r="B117" s="3">
        <f>Flight2!D117</f>
        <v>96.725929123545882</v>
      </c>
      <c r="C117" s="2">
        <f>Flight2!A117</f>
        <v>41705.768750000003</v>
      </c>
      <c r="D117" s="3" t="str">
        <f>IF(ISBLANK(Flight2!N117),"",Flight2!N117)</f>
        <v>BFO point</v>
      </c>
      <c r="E117" s="10">
        <f>Flight2!J117</f>
        <v>10668.00000174623</v>
      </c>
      <c r="F117" s="10">
        <f t="shared" si="1"/>
        <v>10668.00000174623</v>
      </c>
      <c r="G117" s="10" t="str">
        <f>"Flight2&lt;br/&gt;"&amp;D117&amp;"&lt;br/&gt;Altitude: "&amp;INT(E117/0.3048)&amp;" ft "&amp;INT(E117)&amp;" m&lt;br/&gt;Heading: "&amp;Flight2!E117&amp;" deg "&amp;Flight2!F117&amp;"&lt;br/&gt;Speed: "&amp;Flight2!H117&amp;" km/hr&lt;br/&gt;Distance traveled: "&amp;ROUND(Flight2!M117,0)&amp;" km&lt;br/&gt;UTC Time: "&amp;TEXT(Flight2!A117,"hh:mm")&amp;"   Elapsed time: "&amp;TEXT(Flight2!A117-Flight2!$A$3,"hh:mm")</f>
        <v>Flight2&lt;br/&gt;BFO point&lt;br/&gt;Altitude: 35000 ft 10668 m&lt;br/&gt;Heading: 308 deg NW&lt;br/&gt;Speed: 860 km/hr&lt;br/&gt;Distance traveled: 1474 km&lt;br/&gt;UTC Time: 18:27   Elapsed time: 01:57</v>
      </c>
      <c r="H117" s="3" t="s">
        <v>107</v>
      </c>
      <c r="I117" s="3" t="s">
        <v>107</v>
      </c>
      <c r="J117" s="3" t="s">
        <v>187</v>
      </c>
      <c r="K117" s="3">
        <v>522</v>
      </c>
      <c r="L117" s="3" t="s">
        <v>109</v>
      </c>
      <c r="M117" s="3" t="s">
        <v>110</v>
      </c>
      <c r="N117" s="3">
        <v>0.5</v>
      </c>
      <c r="O117" s="3" t="b">
        <v>1</v>
      </c>
      <c r="P117" s="3" t="b">
        <v>1</v>
      </c>
    </row>
    <row r="118" spans="1:16" x14ac:dyDescent="0.25">
      <c r="A118" s="3">
        <f>Flight2!C118</f>
        <v>8.2260314381597972</v>
      </c>
      <c r="B118" s="3">
        <f>Flight2!D118</f>
        <v>96.623296436663352</v>
      </c>
      <c r="C118" s="2">
        <f>Flight2!A118</f>
        <v>41705.76944444445</v>
      </c>
      <c r="D118" s="3" t="str">
        <f>IF(ISBLANK(Flight2!N118),"",Flight2!N118)</f>
        <v/>
      </c>
      <c r="E118" s="10">
        <f>Flight2!J118</f>
        <v>10668.00000174623</v>
      </c>
      <c r="F118" s="10">
        <f t="shared" si="1"/>
        <v>10668.00000174623</v>
      </c>
      <c r="G118" s="10" t="str">
        <f>"Flight2&lt;br/&gt;"&amp;D118&amp;"&lt;br/&gt;Altitude: "&amp;INT(E118/0.3048)&amp;" ft "&amp;INT(E118)&amp;" m&lt;br/&gt;Heading: "&amp;Flight2!E118&amp;" deg "&amp;Flight2!F118&amp;"&lt;br/&gt;Speed: "&amp;Flight2!H118&amp;" km/hr&lt;br/&gt;Distance traveled: "&amp;ROUND(Flight2!M118,0)&amp;" km&lt;br/&gt;UTC Time: "&amp;TEXT(Flight2!A118,"hh:mm")&amp;"   Elapsed time: "&amp;TEXT(Flight2!A118-Flight2!$A$3,"hh:mm")</f>
        <v>Flight2&lt;br/&gt;&lt;br/&gt;Altitude: 35000 ft 10668 m&lt;br/&gt;Heading: 308 deg NW&lt;br/&gt;Speed: 860 km/hr&lt;br/&gt;Distance traveled: 1489 km&lt;br/&gt;UTC Time: 18:28   Elapsed time: 01:58</v>
      </c>
      <c r="H118" s="3" t="s">
        <v>107</v>
      </c>
      <c r="I118" s="3" t="s">
        <v>107</v>
      </c>
      <c r="J118" s="3" t="s">
        <v>187</v>
      </c>
      <c r="K118" s="3">
        <v>522</v>
      </c>
      <c r="L118" s="3" t="s">
        <v>109</v>
      </c>
      <c r="M118" s="3" t="s">
        <v>110</v>
      </c>
      <c r="N118" s="3">
        <v>0.5</v>
      </c>
      <c r="O118" s="3" t="b">
        <v>1</v>
      </c>
      <c r="P118" s="3" t="b">
        <v>1</v>
      </c>
    </row>
    <row r="119" spans="1:16" x14ac:dyDescent="0.25">
      <c r="A119" s="3">
        <f>Flight2!C119</f>
        <v>8.3053788422132229</v>
      </c>
      <c r="B119" s="3">
        <f>Flight2!D119</f>
        <v>96.520643100628121</v>
      </c>
      <c r="C119" s="2">
        <f>Flight2!A119</f>
        <v>41705.770138888889</v>
      </c>
      <c r="D119" s="3" t="str">
        <f>IF(ISBLANK(Flight2!N119),"",Flight2!N119)</f>
        <v>BFO point</v>
      </c>
      <c r="E119" s="10">
        <f>Flight2!J119</f>
        <v>10668.00000174623</v>
      </c>
      <c r="F119" s="10">
        <f t="shared" si="1"/>
        <v>10668.00000174623</v>
      </c>
      <c r="G119" s="10" t="str">
        <f>"Flight2&lt;br/&gt;"&amp;D119&amp;"&lt;br/&gt;Altitude: "&amp;INT(E119/0.3048)&amp;" ft "&amp;INT(E119)&amp;" m&lt;br/&gt;Heading: "&amp;Flight2!E119&amp;" deg "&amp;Flight2!F119&amp;"&lt;br/&gt;Speed: "&amp;Flight2!H119&amp;" km/hr&lt;br/&gt;Distance traveled: "&amp;ROUND(Flight2!M119,0)&amp;" km&lt;br/&gt;UTC Time: "&amp;TEXT(Flight2!A119,"hh:mm")&amp;"   Elapsed time: "&amp;TEXT(Flight2!A119-Flight2!$A$3,"hh:mm")</f>
        <v>Flight2&lt;br/&gt;BFO point&lt;br/&gt;Altitude: 35000 ft 10668 m&lt;br/&gt;Heading: 308 deg NW&lt;br/&gt;Speed: 860 km/hr&lt;br/&gt;Distance traveled: 1503 km&lt;br/&gt;UTC Time: 18:29   Elapsed time: 01:59</v>
      </c>
      <c r="H119" s="3" t="s">
        <v>107</v>
      </c>
      <c r="I119" s="3" t="s">
        <v>107</v>
      </c>
      <c r="J119" s="3" t="s">
        <v>187</v>
      </c>
      <c r="K119" s="3">
        <v>522</v>
      </c>
      <c r="L119" s="3" t="s">
        <v>109</v>
      </c>
      <c r="M119" s="3" t="s">
        <v>110</v>
      </c>
      <c r="N119" s="3">
        <v>0.5</v>
      </c>
      <c r="O119" s="3" t="b">
        <v>1</v>
      </c>
      <c r="P119" s="3" t="b">
        <v>1</v>
      </c>
    </row>
    <row r="120" spans="1:16" x14ac:dyDescent="0.25">
      <c r="A120" s="3">
        <f>Flight2!C120</f>
        <v>8.3847261197206979</v>
      </c>
      <c r="B120" s="3">
        <f>Flight2!D120</f>
        <v>96.417968908054959</v>
      </c>
      <c r="C120" s="2">
        <f>Flight2!A120</f>
        <v>41705.770833333336</v>
      </c>
      <c r="D120" s="3" t="str">
        <f>IF(ISBLANK(Flight2!N120),"",Flight2!N120)</f>
        <v/>
      </c>
      <c r="E120" s="10">
        <f>Flight2!J120</f>
        <v>10668.00000174623</v>
      </c>
      <c r="F120" s="10">
        <f t="shared" si="1"/>
        <v>10668.00000174623</v>
      </c>
      <c r="G120" s="10" t="str">
        <f>"Flight2&lt;br/&gt;"&amp;D120&amp;"&lt;br/&gt;Altitude: "&amp;INT(E120/0.3048)&amp;" ft "&amp;INT(E120)&amp;" m&lt;br/&gt;Heading: "&amp;Flight2!E120&amp;" deg "&amp;Flight2!F120&amp;"&lt;br/&gt;Speed: "&amp;Flight2!H120&amp;" km/hr&lt;br/&gt;Distance traveled: "&amp;ROUND(Flight2!M120,0)&amp;" km&lt;br/&gt;UTC Time: "&amp;TEXT(Flight2!A120,"hh:mm")&amp;"   Elapsed time: "&amp;TEXT(Flight2!A120-Flight2!$A$3,"hh:mm")</f>
        <v>Flight2&lt;br/&gt;&lt;br/&gt;Altitude: 35000 ft 10668 m&lt;br/&gt;Heading: 308 deg NW&lt;br/&gt;Speed: 860 km/hr&lt;br/&gt;Distance traveled: 1517 km&lt;br/&gt;UTC Time: 18:30   Elapsed time: 02:00</v>
      </c>
      <c r="H120" s="3" t="s">
        <v>107</v>
      </c>
      <c r="I120" s="3" t="s">
        <v>107</v>
      </c>
      <c r="J120" s="3" t="s">
        <v>187</v>
      </c>
      <c r="K120" s="3">
        <v>522</v>
      </c>
      <c r="L120" s="3" t="s">
        <v>109</v>
      </c>
      <c r="M120" s="3" t="s">
        <v>110</v>
      </c>
      <c r="N120" s="3">
        <v>0.5</v>
      </c>
      <c r="O120" s="3" t="b">
        <v>1</v>
      </c>
      <c r="P120" s="3" t="b">
        <v>1</v>
      </c>
    </row>
    <row r="121" spans="1:16" x14ac:dyDescent="0.25">
      <c r="A121" s="3">
        <f>Flight2!C121</f>
        <v>8.4640732697991972</v>
      </c>
      <c r="B121" s="3">
        <f>Flight2!D121</f>
        <v>96.315273654581361</v>
      </c>
      <c r="C121" s="2">
        <f>Flight2!A121</f>
        <v>41705.771527777782</v>
      </c>
      <c r="D121" s="3" t="str">
        <f>IF(ISBLANK(Flight2!N121),"",Flight2!N121)</f>
        <v/>
      </c>
      <c r="E121" s="10">
        <f>Flight2!J121</f>
        <v>10668.00000174623</v>
      </c>
      <c r="F121" s="10">
        <f t="shared" si="1"/>
        <v>10668.00000174623</v>
      </c>
      <c r="G121" s="10" t="str">
        <f>"Flight2&lt;br/&gt;"&amp;D121&amp;"&lt;br/&gt;Altitude: "&amp;INT(E121/0.3048)&amp;" ft "&amp;INT(E121)&amp;" m&lt;br/&gt;Heading: "&amp;Flight2!E121&amp;" deg "&amp;Flight2!F121&amp;"&lt;br/&gt;Speed: "&amp;Flight2!H121&amp;" km/hr&lt;br/&gt;Distance traveled: "&amp;ROUND(Flight2!M121,0)&amp;" km&lt;br/&gt;UTC Time: "&amp;TEXT(Flight2!A121,"hh:mm")&amp;"   Elapsed time: "&amp;TEXT(Flight2!A121-Flight2!$A$3,"hh:mm")</f>
        <v>Flight2&lt;br/&gt;&lt;br/&gt;Altitude: 35000 ft 10668 m&lt;br/&gt;Heading: 308 deg NW&lt;br/&gt;Speed: 860 km/hr&lt;br/&gt;Distance traveled: 1532 km&lt;br/&gt;UTC Time: 18:31   Elapsed time: 02:01</v>
      </c>
      <c r="H121" s="3" t="s">
        <v>107</v>
      </c>
      <c r="I121" s="3" t="s">
        <v>107</v>
      </c>
      <c r="J121" s="3" t="s">
        <v>187</v>
      </c>
      <c r="K121" s="3">
        <v>522</v>
      </c>
      <c r="L121" s="3" t="s">
        <v>109</v>
      </c>
      <c r="M121" s="3" t="s">
        <v>110</v>
      </c>
      <c r="N121" s="3">
        <v>0.5</v>
      </c>
      <c r="O121" s="3" t="b">
        <v>1</v>
      </c>
      <c r="P121" s="3" t="b">
        <v>1</v>
      </c>
    </row>
    <row r="122" spans="1:16" x14ac:dyDescent="0.25">
      <c r="A122" s="3">
        <f>Flight2!C122</f>
        <v>8.5434202915651909</v>
      </c>
      <c r="B122" s="3">
        <f>Flight2!D122</f>
        <v>96.212557135639358</v>
      </c>
      <c r="C122" s="2">
        <f>Flight2!A122</f>
        <v>41705.772222222222</v>
      </c>
      <c r="D122" s="3" t="str">
        <f>IF(ISBLANK(Flight2!N122),"",Flight2!N122)</f>
        <v/>
      </c>
      <c r="E122" s="10">
        <f>Flight2!J122</f>
        <v>10668.00000174623</v>
      </c>
      <c r="F122" s="10">
        <f t="shared" si="1"/>
        <v>10668.00000174623</v>
      </c>
      <c r="G122" s="10" t="str">
        <f>"Flight2&lt;br/&gt;"&amp;D122&amp;"&lt;br/&gt;Altitude: "&amp;INT(E122/0.3048)&amp;" ft "&amp;INT(E122)&amp;" m&lt;br/&gt;Heading: "&amp;Flight2!E122&amp;" deg "&amp;Flight2!F122&amp;"&lt;br/&gt;Speed: "&amp;Flight2!H122&amp;" km/hr&lt;br/&gt;Distance traveled: "&amp;ROUND(Flight2!M122,0)&amp;" km&lt;br/&gt;UTC Time: "&amp;TEXT(Flight2!A122,"hh:mm")&amp;"   Elapsed time: "&amp;TEXT(Flight2!A122-Flight2!$A$3,"hh:mm")</f>
        <v>Flight2&lt;br/&gt;&lt;br/&gt;Altitude: 35000 ft 10668 m&lt;br/&gt;Heading: 308 deg NW&lt;br/&gt;Speed: 860 km/hr&lt;br/&gt;Distance traveled: 1546 km&lt;br/&gt;UTC Time: 18:32   Elapsed time: 02:02</v>
      </c>
      <c r="H122" s="3" t="s">
        <v>107</v>
      </c>
      <c r="I122" s="3" t="s">
        <v>107</v>
      </c>
      <c r="J122" s="3" t="s">
        <v>187</v>
      </c>
      <c r="K122" s="3">
        <v>522</v>
      </c>
      <c r="L122" s="3" t="s">
        <v>109</v>
      </c>
      <c r="M122" s="3" t="s">
        <v>110</v>
      </c>
      <c r="N122" s="3">
        <v>0.5</v>
      </c>
      <c r="O122" s="3" t="b">
        <v>1</v>
      </c>
      <c r="P122" s="3" t="b">
        <v>1</v>
      </c>
    </row>
    <row r="123" spans="1:16" x14ac:dyDescent="0.25">
      <c r="A123" s="3">
        <f>Flight2!C123</f>
        <v>8.6227671866282432</v>
      </c>
      <c r="B123" s="3">
        <f>Flight2!D123</f>
        <v>96.109819143223632</v>
      </c>
      <c r="C123" s="2">
        <f>Flight2!A123</f>
        <v>41705.772916666669</v>
      </c>
      <c r="D123" s="3" t="str">
        <f>IF(ISBLANK(Flight2!N123),"",Flight2!N123)</f>
        <v/>
      </c>
      <c r="E123" s="10">
        <f>Flight2!J123</f>
        <v>10668.00000174623</v>
      </c>
      <c r="F123" s="10">
        <f t="shared" si="1"/>
        <v>10668.00000174623</v>
      </c>
      <c r="G123" s="10" t="str">
        <f>"Flight2&lt;br/&gt;"&amp;D123&amp;"&lt;br/&gt;Altitude: "&amp;INT(E123/0.3048)&amp;" ft "&amp;INT(E123)&amp;" m&lt;br/&gt;Heading: "&amp;Flight2!E123&amp;" deg "&amp;Flight2!F123&amp;"&lt;br/&gt;Speed: "&amp;Flight2!H123&amp;" km/hr&lt;br/&gt;Distance traveled: "&amp;ROUND(Flight2!M123,0)&amp;" km&lt;br/&gt;UTC Time: "&amp;TEXT(Flight2!A123,"hh:mm")&amp;"   Elapsed time: "&amp;TEXT(Flight2!A123-Flight2!$A$3,"hh:mm")</f>
        <v>Flight2&lt;br/&gt;&lt;br/&gt;Altitude: 35000 ft 10668 m&lt;br/&gt;Heading: 308 deg NW&lt;br/&gt;Speed: 860 km/hr&lt;br/&gt;Distance traveled: 1560 km&lt;br/&gt;UTC Time: 18:33   Elapsed time: 02:03</v>
      </c>
      <c r="H123" s="3" t="s">
        <v>107</v>
      </c>
      <c r="I123" s="3" t="s">
        <v>107</v>
      </c>
      <c r="J123" s="3" t="s">
        <v>187</v>
      </c>
      <c r="K123" s="3">
        <v>522</v>
      </c>
      <c r="L123" s="3" t="s">
        <v>109</v>
      </c>
      <c r="M123" s="3" t="s">
        <v>110</v>
      </c>
      <c r="N123" s="3">
        <v>0.5</v>
      </c>
      <c r="O123" s="3" t="b">
        <v>1</v>
      </c>
      <c r="P123" s="3" t="b">
        <v>1</v>
      </c>
    </row>
    <row r="124" spans="1:16" x14ac:dyDescent="0.25">
      <c r="A124" s="3">
        <f>Flight2!C124</f>
        <v>8.7021139541037744</v>
      </c>
      <c r="B124" s="3">
        <f>Flight2!D124</f>
        <v>96.007059472347066</v>
      </c>
      <c r="C124" s="2">
        <f>Flight2!A124</f>
        <v>41705.773611111115</v>
      </c>
      <c r="D124" s="3" t="str">
        <f>IF(ISBLANK(Flight2!N124),"",Flight2!N124)</f>
        <v/>
      </c>
      <c r="E124" s="10">
        <f>Flight2!J124</f>
        <v>10668.00000174623</v>
      </c>
      <c r="F124" s="10">
        <f t="shared" si="1"/>
        <v>10668.00000174623</v>
      </c>
      <c r="G124" s="10" t="str">
        <f>"Flight2&lt;br/&gt;"&amp;D124&amp;"&lt;br/&gt;Altitude: "&amp;INT(E124/0.3048)&amp;" ft "&amp;INT(E124)&amp;" m&lt;br/&gt;Heading: "&amp;Flight2!E124&amp;" deg "&amp;Flight2!F124&amp;"&lt;br/&gt;Speed: "&amp;Flight2!H124&amp;" km/hr&lt;br/&gt;Distance traveled: "&amp;ROUND(Flight2!M124,0)&amp;" km&lt;br/&gt;UTC Time: "&amp;TEXT(Flight2!A124,"hh:mm")&amp;"   Elapsed time: "&amp;TEXT(Flight2!A124-Flight2!$A$3,"hh:mm")</f>
        <v>Flight2&lt;br/&gt;&lt;br/&gt;Altitude: 35000 ft 10668 m&lt;br/&gt;Heading: 308 deg NW&lt;br/&gt;Speed: 860 km/hr&lt;br/&gt;Distance traveled: 1575 km&lt;br/&gt;UTC Time: 18:34   Elapsed time: 02:04</v>
      </c>
      <c r="H124" s="3" t="s">
        <v>107</v>
      </c>
      <c r="I124" s="3" t="s">
        <v>107</v>
      </c>
      <c r="J124" s="3" t="s">
        <v>187</v>
      </c>
      <c r="K124" s="3">
        <v>522</v>
      </c>
      <c r="L124" s="3" t="s">
        <v>109</v>
      </c>
      <c r="M124" s="3" t="s">
        <v>110</v>
      </c>
      <c r="N124" s="3">
        <v>0.5</v>
      </c>
      <c r="O124" s="3" t="b">
        <v>1</v>
      </c>
      <c r="P124" s="3" t="b">
        <v>1</v>
      </c>
    </row>
    <row r="125" spans="1:16" x14ac:dyDescent="0.25">
      <c r="A125" s="3">
        <f>Flight2!C125</f>
        <v>8.7814605931066918</v>
      </c>
      <c r="B125" s="3">
        <f>Flight2!D125</f>
        <v>95.904277917810873</v>
      </c>
      <c r="C125" s="2">
        <f>Flight2!A125</f>
        <v>41705.774305555555</v>
      </c>
      <c r="D125" s="3" t="str">
        <f>IF(ISBLANK(Flight2!N125),"",Flight2!N125)</f>
        <v/>
      </c>
      <c r="E125" s="10">
        <f>Flight2!J125</f>
        <v>10668.00000174623</v>
      </c>
      <c r="F125" s="10">
        <f t="shared" si="1"/>
        <v>10668.00000174623</v>
      </c>
      <c r="G125" s="10" t="str">
        <f>"Flight2&lt;br/&gt;"&amp;D125&amp;"&lt;br/&gt;Altitude: "&amp;INT(E125/0.3048)&amp;" ft "&amp;INT(E125)&amp;" m&lt;br/&gt;Heading: "&amp;Flight2!E125&amp;" deg "&amp;Flight2!F125&amp;"&lt;br/&gt;Speed: "&amp;Flight2!H125&amp;" km/hr&lt;br/&gt;Distance traveled: "&amp;ROUND(Flight2!M125,0)&amp;" km&lt;br/&gt;UTC Time: "&amp;TEXT(Flight2!A125,"hh:mm")&amp;"   Elapsed time: "&amp;TEXT(Flight2!A125-Flight2!$A$3,"hh:mm")</f>
        <v>Flight2&lt;br/&gt;&lt;br/&gt;Altitude: 35000 ft 10668 m&lt;br/&gt;Heading: 308 deg NW&lt;br/&gt;Speed: 860 km/hr&lt;br/&gt;Distance traveled: 1589 km&lt;br/&gt;UTC Time: 18:35   Elapsed time: 02:05</v>
      </c>
      <c r="H125" s="3" t="s">
        <v>107</v>
      </c>
      <c r="I125" s="3" t="s">
        <v>107</v>
      </c>
      <c r="J125" s="3" t="s">
        <v>187</v>
      </c>
      <c r="K125" s="3">
        <v>522</v>
      </c>
      <c r="L125" s="3" t="s">
        <v>109</v>
      </c>
      <c r="M125" s="3" t="s">
        <v>110</v>
      </c>
      <c r="N125" s="3">
        <v>0.5</v>
      </c>
      <c r="O125" s="3" t="b">
        <v>1</v>
      </c>
      <c r="P125" s="3" t="b">
        <v>1</v>
      </c>
    </row>
    <row r="126" spans="1:16" x14ac:dyDescent="0.25">
      <c r="A126" s="3">
        <f>Flight2!C126</f>
        <v>8.8608071052449748</v>
      </c>
      <c r="B126" s="3">
        <f>Flight2!D126</f>
        <v>95.801474270970317</v>
      </c>
      <c r="C126" s="2">
        <f>Flight2!A126</f>
        <v>41705.775000000001</v>
      </c>
      <c r="D126" s="3" t="str">
        <f>IF(ISBLANK(Flight2!N126),"",Flight2!N126)</f>
        <v/>
      </c>
      <c r="E126" s="10">
        <f>Flight2!J126</f>
        <v>10668.00000174623</v>
      </c>
      <c r="F126" s="10">
        <f t="shared" si="1"/>
        <v>10668.00000174623</v>
      </c>
      <c r="G126" s="10" t="str">
        <f>"Flight2&lt;br/&gt;"&amp;D126&amp;"&lt;br/&gt;Altitude: "&amp;INT(E126/0.3048)&amp;" ft "&amp;INT(E126)&amp;" m&lt;br/&gt;Heading: "&amp;Flight2!E126&amp;" deg "&amp;Flight2!F126&amp;"&lt;br/&gt;Speed: "&amp;Flight2!H126&amp;" km/hr&lt;br/&gt;Distance traveled: "&amp;ROUND(Flight2!M126,0)&amp;" km&lt;br/&gt;UTC Time: "&amp;TEXT(Flight2!A126,"hh:mm")&amp;"   Elapsed time: "&amp;TEXT(Flight2!A126-Flight2!$A$3,"hh:mm")</f>
        <v>Flight2&lt;br/&gt;&lt;br/&gt;Altitude: 35000 ft 10668 m&lt;br/&gt;Heading: 308 deg NW&lt;br/&gt;Speed: 860 km/hr&lt;br/&gt;Distance traveled: 1603 km&lt;br/&gt;UTC Time: 18:36   Elapsed time: 02:06</v>
      </c>
      <c r="H126" s="3" t="s">
        <v>107</v>
      </c>
      <c r="I126" s="3" t="s">
        <v>107</v>
      </c>
      <c r="J126" s="3" t="s">
        <v>187</v>
      </c>
      <c r="K126" s="3">
        <v>522</v>
      </c>
      <c r="L126" s="3" t="s">
        <v>109</v>
      </c>
      <c r="M126" s="3" t="s">
        <v>110</v>
      </c>
      <c r="N126" s="3">
        <v>0.5</v>
      </c>
      <c r="O126" s="3" t="b">
        <v>1</v>
      </c>
      <c r="P126" s="3" t="b">
        <v>1</v>
      </c>
    </row>
    <row r="127" spans="1:16" x14ac:dyDescent="0.25">
      <c r="A127" s="3">
        <f>Flight2!C127</f>
        <v>8.9401534896324772</v>
      </c>
      <c r="B127" s="3">
        <f>Flight2!D127</f>
        <v>95.698648326194601</v>
      </c>
      <c r="C127" s="2">
        <f>Flight2!A127</f>
        <v>41705.775694444448</v>
      </c>
      <c r="D127" s="3" t="str">
        <f>IF(ISBLANK(Flight2!N127),"",Flight2!N127)</f>
        <v/>
      </c>
      <c r="E127" s="10">
        <f>Flight2!J127</f>
        <v>10668.00000174623</v>
      </c>
      <c r="F127" s="10">
        <f t="shared" si="1"/>
        <v>10668.00000174623</v>
      </c>
      <c r="G127" s="10" t="str">
        <f>"Flight2&lt;br/&gt;"&amp;D127&amp;"&lt;br/&gt;Altitude: "&amp;INT(E127/0.3048)&amp;" ft "&amp;INT(E127)&amp;" m&lt;br/&gt;Heading: "&amp;Flight2!E127&amp;" deg "&amp;Flight2!F127&amp;"&lt;br/&gt;Speed: "&amp;Flight2!H127&amp;" km/hr&lt;br/&gt;Distance traveled: "&amp;ROUND(Flight2!M127,0)&amp;" km&lt;br/&gt;UTC Time: "&amp;TEXT(Flight2!A127,"hh:mm")&amp;"   Elapsed time: "&amp;TEXT(Flight2!A127-Flight2!$A$3,"hh:mm")</f>
        <v>Flight2&lt;br/&gt;&lt;br/&gt;Altitude: 35000 ft 10668 m&lt;br/&gt;Heading: 308 deg NW&lt;br/&gt;Speed: 860 km/hr&lt;br/&gt;Distance traveled: 1618 km&lt;br/&gt;UTC Time: 18:37   Elapsed time: 02:07</v>
      </c>
      <c r="H127" s="3" t="s">
        <v>107</v>
      </c>
      <c r="I127" s="3" t="s">
        <v>107</v>
      </c>
      <c r="J127" s="3" t="s">
        <v>187</v>
      </c>
      <c r="K127" s="3">
        <v>522</v>
      </c>
      <c r="L127" s="3" t="s">
        <v>109</v>
      </c>
      <c r="M127" s="3" t="s">
        <v>110</v>
      </c>
      <c r="N127" s="3">
        <v>0.5</v>
      </c>
      <c r="O127" s="3" t="b">
        <v>1</v>
      </c>
      <c r="P127" s="3" t="b">
        <v>1</v>
      </c>
    </row>
    <row r="128" spans="1:16" x14ac:dyDescent="0.25">
      <c r="A128" s="3">
        <f>Flight2!C128</f>
        <v>9.0194997462137323</v>
      </c>
      <c r="B128" s="3">
        <f>Flight2!D128</f>
        <v>95.595799876556967</v>
      </c>
      <c r="C128" s="2">
        <f>Flight2!A128</f>
        <v>41705.776388888895</v>
      </c>
      <c r="D128" s="3" t="str">
        <f>IF(ISBLANK(Flight2!N128),"",Flight2!N128)</f>
        <v/>
      </c>
      <c r="E128" s="10">
        <f>Flight2!J128</f>
        <v>10668.00000174623</v>
      </c>
      <c r="F128" s="10">
        <f t="shared" si="1"/>
        <v>10668.00000174623</v>
      </c>
      <c r="G128" s="10" t="str">
        <f>"Flight2&lt;br/&gt;"&amp;D128&amp;"&lt;br/&gt;Altitude: "&amp;INT(E128/0.3048)&amp;" ft "&amp;INT(E128)&amp;" m&lt;br/&gt;Heading: "&amp;Flight2!E128&amp;" deg "&amp;Flight2!F128&amp;"&lt;br/&gt;Speed: "&amp;Flight2!H128&amp;" km/hr&lt;br/&gt;Distance traveled: "&amp;ROUND(Flight2!M128,0)&amp;" km&lt;br/&gt;UTC Time: "&amp;TEXT(Flight2!A128,"hh:mm")&amp;"   Elapsed time: "&amp;TEXT(Flight2!A128-Flight2!$A$3,"hh:mm")</f>
        <v>Flight2&lt;br/&gt;&lt;br/&gt;Altitude: 35000 ft 10668 m&lt;br/&gt;Heading: 308 deg NW&lt;br/&gt;Speed: 860 km/hr&lt;br/&gt;Distance traveled: 1632 km&lt;br/&gt;UTC Time: 18:38   Elapsed time: 02:08</v>
      </c>
      <c r="H128" s="3" t="s">
        <v>107</v>
      </c>
      <c r="I128" s="3" t="s">
        <v>107</v>
      </c>
      <c r="J128" s="3" t="s">
        <v>187</v>
      </c>
      <c r="K128" s="3">
        <v>522</v>
      </c>
      <c r="L128" s="3" t="s">
        <v>109</v>
      </c>
      <c r="M128" s="3" t="s">
        <v>110</v>
      </c>
      <c r="N128" s="3">
        <v>0.5</v>
      </c>
      <c r="O128" s="3" t="b">
        <v>1</v>
      </c>
      <c r="P128" s="3" t="b">
        <v>1</v>
      </c>
    </row>
    <row r="129" spans="1:16" x14ac:dyDescent="0.25">
      <c r="A129" s="3">
        <f>Flight2!C129</f>
        <v>9.0988458741015563</v>
      </c>
      <c r="B129" s="3">
        <f>Flight2!D129</f>
        <v>95.492928715987418</v>
      </c>
      <c r="C129" s="2">
        <f>Flight2!A129</f>
        <v>41705.777083333334</v>
      </c>
      <c r="D129" s="3" t="str">
        <f>IF(ISBLANK(Flight2!N129),"",Flight2!N129)</f>
        <v/>
      </c>
      <c r="E129" s="10">
        <f>Flight2!J129</f>
        <v>10668.00000174623</v>
      </c>
      <c r="F129" s="10">
        <f t="shared" si="1"/>
        <v>10668.00000174623</v>
      </c>
      <c r="G129" s="10" t="str">
        <f>"Flight2&lt;br/&gt;"&amp;D129&amp;"&lt;br/&gt;Altitude: "&amp;INT(E129/0.3048)&amp;" ft "&amp;INT(E129)&amp;" m&lt;br/&gt;Heading: "&amp;Flight2!E129&amp;" deg "&amp;Flight2!F129&amp;"&lt;br/&gt;Speed: "&amp;Flight2!H129&amp;" km/hr&lt;br/&gt;Distance traveled: "&amp;ROUND(Flight2!M129,0)&amp;" km&lt;br/&gt;UTC Time: "&amp;TEXT(Flight2!A129,"hh:mm")&amp;"   Elapsed time: "&amp;TEXT(Flight2!A129-Flight2!$A$3,"hh:mm")</f>
        <v>Flight2&lt;br/&gt;&lt;br/&gt;Altitude: 35000 ft 10668 m&lt;br/&gt;Heading: 308 deg NW&lt;br/&gt;Speed: 860 km/hr&lt;br/&gt;Distance traveled: 1646 km&lt;br/&gt;UTC Time: 18:39   Elapsed time: 02:09</v>
      </c>
      <c r="H129" s="3" t="s">
        <v>107</v>
      </c>
      <c r="I129" s="3" t="s">
        <v>107</v>
      </c>
      <c r="J129" s="3" t="s">
        <v>187</v>
      </c>
      <c r="K129" s="3">
        <v>522</v>
      </c>
      <c r="L129" s="3" t="s">
        <v>109</v>
      </c>
      <c r="M129" s="3" t="s">
        <v>110</v>
      </c>
      <c r="N129" s="3">
        <v>0.5</v>
      </c>
      <c r="O129" s="3" t="b">
        <v>1</v>
      </c>
      <c r="P129" s="3" t="b">
        <v>1</v>
      </c>
    </row>
    <row r="130" spans="1:16" x14ac:dyDescent="0.25">
      <c r="A130" s="3">
        <f>Flight2!C130</f>
        <v>9.1781918749018025</v>
      </c>
      <c r="B130" s="3">
        <f>Flight2!D130</f>
        <v>95.390034634958653</v>
      </c>
      <c r="C130" s="2">
        <f>Flight2!A130</f>
        <v>41705.777777777781</v>
      </c>
      <c r="D130" s="3" t="str">
        <f>IF(ISBLANK(Flight2!N130),"",Flight2!N130)</f>
        <v/>
      </c>
      <c r="E130" s="10">
        <f>Flight2!J130</f>
        <v>10668.00000174623</v>
      </c>
      <c r="F130" s="10">
        <f t="shared" si="1"/>
        <v>10668.00000174623</v>
      </c>
      <c r="G130" s="10" t="str">
        <f>"Flight2&lt;br/&gt;"&amp;D130&amp;"&lt;br/&gt;Altitude: "&amp;INT(E130/0.3048)&amp;" ft "&amp;INT(E130)&amp;" m&lt;br/&gt;Heading: "&amp;Flight2!E130&amp;" deg "&amp;Flight2!F130&amp;"&lt;br/&gt;Speed: "&amp;Flight2!H130&amp;" km/hr&lt;br/&gt;Distance traveled: "&amp;ROUND(Flight2!M130,0)&amp;" km&lt;br/&gt;UTC Time: "&amp;TEXT(Flight2!A130,"hh:mm")&amp;"   Elapsed time: "&amp;TEXT(Flight2!A130-Flight2!$A$3,"hh:mm")</f>
        <v>Flight2&lt;br/&gt;&lt;br/&gt;Altitude: 35000 ft 10668 m&lt;br/&gt;Heading: 308 deg NW&lt;br/&gt;Speed: 860 km/hr&lt;br/&gt;Distance traveled: 1661 km&lt;br/&gt;UTC Time: 18:40   Elapsed time: 02:10</v>
      </c>
      <c r="H130" s="3" t="s">
        <v>107</v>
      </c>
      <c r="I130" s="3" t="s">
        <v>107</v>
      </c>
      <c r="J130" s="3" t="s">
        <v>187</v>
      </c>
      <c r="K130" s="3">
        <v>522</v>
      </c>
      <c r="L130" s="3" t="s">
        <v>109</v>
      </c>
      <c r="M130" s="3" t="s">
        <v>110</v>
      </c>
      <c r="N130" s="3">
        <v>0.5</v>
      </c>
      <c r="O130" s="3" t="b">
        <v>1</v>
      </c>
      <c r="P130" s="3" t="b">
        <v>1</v>
      </c>
    </row>
    <row r="131" spans="1:16" x14ac:dyDescent="0.25">
      <c r="A131" s="3">
        <f>Flight2!C131</f>
        <v>9.2575377477262286</v>
      </c>
      <c r="B131" s="3">
        <f>Flight2!D131</f>
        <v>95.287117426951468</v>
      </c>
      <c r="C131" s="2">
        <f>Flight2!A131</f>
        <v>41705.778472222228</v>
      </c>
      <c r="D131" s="3" t="str">
        <f>IF(ISBLANK(Flight2!N131),"",Flight2!N131)</f>
        <v/>
      </c>
      <c r="E131" s="10">
        <f>Flight2!J131</f>
        <v>10668.00000174623</v>
      </c>
      <c r="F131" s="10">
        <f t="shared" si="1"/>
        <v>10668.00000174623</v>
      </c>
      <c r="G131" s="10" t="str">
        <f>"Flight2&lt;br/&gt;"&amp;D131&amp;"&lt;br/&gt;Altitude: "&amp;INT(E131/0.3048)&amp;" ft "&amp;INT(E131)&amp;" m&lt;br/&gt;Heading: "&amp;Flight2!E131&amp;" deg "&amp;Flight2!F131&amp;"&lt;br/&gt;Speed: "&amp;Flight2!H131&amp;" km/hr&lt;br/&gt;Distance traveled: "&amp;ROUND(Flight2!M131,0)&amp;" km&lt;br/&gt;UTC Time: "&amp;TEXT(Flight2!A131,"hh:mm")&amp;"   Elapsed time: "&amp;TEXT(Flight2!A131-Flight2!$A$3,"hh:mm")</f>
        <v>Flight2&lt;br/&gt;&lt;br/&gt;Altitude: 35000 ft 10668 m&lt;br/&gt;Heading: 308 deg NW&lt;br/&gt;Speed: 860 km/hr&lt;br/&gt;Distance traveled: 1675 km&lt;br/&gt;UTC Time: 18:41   Elapsed time: 02:11</v>
      </c>
      <c r="H131" s="3" t="s">
        <v>107</v>
      </c>
      <c r="I131" s="3" t="s">
        <v>107</v>
      </c>
      <c r="J131" s="3" t="s">
        <v>187</v>
      </c>
      <c r="K131" s="3">
        <v>522</v>
      </c>
      <c r="L131" s="3" t="s">
        <v>109</v>
      </c>
      <c r="M131" s="3" t="s">
        <v>110</v>
      </c>
      <c r="N131" s="3">
        <v>0.5</v>
      </c>
      <c r="O131" s="3" t="b">
        <v>1</v>
      </c>
      <c r="P131" s="3" t="b">
        <v>1</v>
      </c>
    </row>
    <row r="132" spans="1:16" x14ac:dyDescent="0.25">
      <c r="A132" s="3">
        <f>Flight2!C132</f>
        <v>9.3368834916860752</v>
      </c>
      <c r="B132" s="3">
        <f>Flight2!D132</f>
        <v>95.18417688521987</v>
      </c>
      <c r="C132" s="2">
        <f>Flight2!A132</f>
        <v>41705.779166666667</v>
      </c>
      <c r="D132" s="3" t="str">
        <f>IF(ISBLANK(Flight2!N132),"",Flight2!N132)</f>
        <v/>
      </c>
      <c r="E132" s="10">
        <f>Flight2!J132</f>
        <v>10668.00000174623</v>
      </c>
      <c r="F132" s="10">
        <f t="shared" si="1"/>
        <v>10668.00000174623</v>
      </c>
      <c r="G132" s="10" t="str">
        <f>"Flight2&lt;br/&gt;"&amp;D132&amp;"&lt;br/&gt;Altitude: "&amp;INT(E132/0.3048)&amp;" ft "&amp;INT(E132)&amp;" m&lt;br/&gt;Heading: "&amp;Flight2!E132&amp;" deg "&amp;Flight2!F132&amp;"&lt;br/&gt;Speed: "&amp;Flight2!H132&amp;" km/hr&lt;br/&gt;Distance traveled: "&amp;ROUND(Flight2!M132,0)&amp;" km&lt;br/&gt;UTC Time: "&amp;TEXT(Flight2!A132,"hh:mm")&amp;"   Elapsed time: "&amp;TEXT(Flight2!A132-Flight2!$A$3,"hh:mm")</f>
        <v>Flight2&lt;br/&gt;&lt;br/&gt;Altitude: 35000 ft 10668 m&lt;br/&gt;Heading: 308 deg NW&lt;br/&gt;Speed: 860 km/hr&lt;br/&gt;Distance traveled: 1689 km&lt;br/&gt;UTC Time: 18:42   Elapsed time: 02:12</v>
      </c>
      <c r="H132" s="3" t="s">
        <v>107</v>
      </c>
      <c r="I132" s="3" t="s">
        <v>107</v>
      </c>
      <c r="J132" s="3" t="s">
        <v>187</v>
      </c>
      <c r="K132" s="3">
        <v>522</v>
      </c>
      <c r="L132" s="3" t="s">
        <v>109</v>
      </c>
      <c r="M132" s="3" t="s">
        <v>110</v>
      </c>
      <c r="N132" s="3">
        <v>0.5</v>
      </c>
      <c r="O132" s="3" t="b">
        <v>1</v>
      </c>
      <c r="P132" s="3" t="b">
        <v>1</v>
      </c>
    </row>
    <row r="133" spans="1:16" x14ac:dyDescent="0.25">
      <c r="A133" s="3">
        <f>Flight2!C133</f>
        <v>9.4162291083855969</v>
      </c>
      <c r="B133" s="3">
        <f>Flight2!D133</f>
        <v>95.081212799551849</v>
      </c>
      <c r="C133" s="2">
        <f>Flight2!A133</f>
        <v>41705.779861111114</v>
      </c>
      <c r="D133" s="3" t="str">
        <f>IF(ISBLANK(Flight2!N133),"",Flight2!N133)</f>
        <v/>
      </c>
      <c r="E133" s="10">
        <f>Flight2!J133</f>
        <v>10668.00000174623</v>
      </c>
      <c r="F133" s="10">
        <f t="shared" ref="F133:F196" si="2">E133</f>
        <v>10668.00000174623</v>
      </c>
      <c r="G133" s="10" t="str">
        <f>"Flight2&lt;br/&gt;"&amp;D133&amp;"&lt;br/&gt;Altitude: "&amp;INT(E133/0.3048)&amp;" ft "&amp;INT(E133)&amp;" m&lt;br/&gt;Heading: "&amp;Flight2!E133&amp;" deg "&amp;Flight2!F133&amp;"&lt;br/&gt;Speed: "&amp;Flight2!H133&amp;" km/hr&lt;br/&gt;Distance traveled: "&amp;ROUND(Flight2!M133,0)&amp;" km&lt;br/&gt;UTC Time: "&amp;TEXT(Flight2!A133,"hh:mm")&amp;"   Elapsed time: "&amp;TEXT(Flight2!A133-Flight2!$A$3,"hh:mm")</f>
        <v>Flight2&lt;br/&gt;&lt;br/&gt;Altitude: 35000 ft 10668 m&lt;br/&gt;Heading: 308 deg NW&lt;br/&gt;Speed: 860 km/hr&lt;br/&gt;Distance traveled: 1704 km&lt;br/&gt;UTC Time: 18:43   Elapsed time: 02:13</v>
      </c>
      <c r="H133" s="3" t="s">
        <v>107</v>
      </c>
      <c r="I133" s="3" t="s">
        <v>107</v>
      </c>
      <c r="J133" s="3" t="s">
        <v>187</v>
      </c>
      <c r="K133" s="3">
        <v>522</v>
      </c>
      <c r="L133" s="3" t="s">
        <v>109</v>
      </c>
      <c r="M133" s="3" t="s">
        <v>110</v>
      </c>
      <c r="N133" s="3">
        <v>0.5</v>
      </c>
      <c r="O133" s="3" t="b">
        <v>1</v>
      </c>
      <c r="P133" s="3" t="b">
        <v>1</v>
      </c>
    </row>
    <row r="134" spans="1:16" x14ac:dyDescent="0.25">
      <c r="A134" s="3">
        <f>Flight2!C134</f>
        <v>9.495574596934965</v>
      </c>
      <c r="B134" s="3">
        <f>Flight2!D134</f>
        <v>94.97822496273912</v>
      </c>
      <c r="C134" s="2">
        <f>Flight2!A134</f>
        <v>41705.780555555561</v>
      </c>
      <c r="D134" s="3" t="str">
        <f>IF(ISBLANK(Flight2!N134),"",Flight2!N134)</f>
        <v/>
      </c>
      <c r="E134" s="10">
        <f>Flight2!J134</f>
        <v>10668.00000174623</v>
      </c>
      <c r="F134" s="10">
        <f t="shared" si="2"/>
        <v>10668.00000174623</v>
      </c>
      <c r="G134" s="10" t="str">
        <f>"Flight2&lt;br/&gt;"&amp;D134&amp;"&lt;br/&gt;Altitude: "&amp;INT(E134/0.3048)&amp;" ft "&amp;INT(E134)&amp;" m&lt;br/&gt;Heading: "&amp;Flight2!E134&amp;" deg "&amp;Flight2!F134&amp;"&lt;br/&gt;Speed: "&amp;Flight2!H134&amp;" km/hr&lt;br/&gt;Distance traveled: "&amp;ROUND(Flight2!M134,0)&amp;" km&lt;br/&gt;UTC Time: "&amp;TEXT(Flight2!A134,"hh:mm")&amp;"   Elapsed time: "&amp;TEXT(Flight2!A134-Flight2!$A$3,"hh:mm")</f>
        <v>Flight2&lt;br/&gt;&lt;br/&gt;Altitude: 35000 ft 10668 m&lt;br/&gt;Heading: 308 deg NW&lt;br/&gt;Speed: 860 km/hr&lt;br/&gt;Distance traveled: 1718 km&lt;br/&gt;UTC Time: 18:44   Elapsed time: 02:14</v>
      </c>
      <c r="H134" s="3" t="s">
        <v>107</v>
      </c>
      <c r="I134" s="3" t="s">
        <v>107</v>
      </c>
      <c r="J134" s="3" t="s">
        <v>187</v>
      </c>
      <c r="K134" s="3">
        <v>522</v>
      </c>
      <c r="L134" s="3" t="s">
        <v>109</v>
      </c>
      <c r="M134" s="3" t="s">
        <v>110</v>
      </c>
      <c r="N134" s="3">
        <v>0.5</v>
      </c>
      <c r="O134" s="3" t="b">
        <v>1</v>
      </c>
      <c r="P134" s="3" t="b">
        <v>1</v>
      </c>
    </row>
    <row r="135" spans="1:16" x14ac:dyDescent="0.25">
      <c r="A135" s="3">
        <f>Flight2!C135</f>
        <v>9.5749199564438339</v>
      </c>
      <c r="B135" s="3">
        <f>Flight2!D135</f>
        <v>94.875213167340121</v>
      </c>
      <c r="C135" s="2">
        <f>Flight2!A135</f>
        <v>41705.78125</v>
      </c>
      <c r="D135" s="3" t="str">
        <f>IF(ISBLANK(Flight2!N135),"",Flight2!N135)</f>
        <v/>
      </c>
      <c r="E135" s="10">
        <f>Flight2!J135</f>
        <v>10668.00000174623</v>
      </c>
      <c r="F135" s="10">
        <f t="shared" si="2"/>
        <v>10668.00000174623</v>
      </c>
      <c r="G135" s="10" t="str">
        <f>"Flight2&lt;br/&gt;"&amp;D135&amp;"&lt;br/&gt;Altitude: "&amp;INT(E135/0.3048)&amp;" ft "&amp;INT(E135)&amp;" m&lt;br/&gt;Heading: "&amp;Flight2!E135&amp;" deg "&amp;Flight2!F135&amp;"&lt;br/&gt;Speed: "&amp;Flight2!H135&amp;" km/hr&lt;br/&gt;Distance traveled: "&amp;ROUND(Flight2!M135,0)&amp;" km&lt;br/&gt;UTC Time: "&amp;TEXT(Flight2!A135,"hh:mm")&amp;"   Elapsed time: "&amp;TEXT(Flight2!A135-Flight2!$A$3,"hh:mm")</f>
        <v>Flight2&lt;br/&gt;&lt;br/&gt;Altitude: 35000 ft 10668 m&lt;br/&gt;Heading: 308 deg NW&lt;br/&gt;Speed: 860 km/hr&lt;br/&gt;Distance traveled: 1732 km&lt;br/&gt;UTC Time: 18:45   Elapsed time: 02:15</v>
      </c>
      <c r="H135" s="3" t="s">
        <v>107</v>
      </c>
      <c r="I135" s="3" t="s">
        <v>107</v>
      </c>
      <c r="J135" s="3" t="s">
        <v>187</v>
      </c>
      <c r="K135" s="3">
        <v>522</v>
      </c>
      <c r="L135" s="3" t="s">
        <v>109</v>
      </c>
      <c r="M135" s="3" t="s">
        <v>110</v>
      </c>
      <c r="N135" s="3">
        <v>0.5</v>
      </c>
      <c r="O135" s="3" t="b">
        <v>1</v>
      </c>
      <c r="P135" s="3" t="b">
        <v>1</v>
      </c>
    </row>
    <row r="136" spans="1:16" x14ac:dyDescent="0.25">
      <c r="A136" s="3">
        <f>Flight2!C136</f>
        <v>9.6542651885148434</v>
      </c>
      <c r="B136" s="3">
        <f>Flight2!D136</f>
        <v>94.772177202438371</v>
      </c>
      <c r="C136" s="2">
        <f>Flight2!A136</f>
        <v>41705.781944444447</v>
      </c>
      <c r="D136" s="3" t="str">
        <f>IF(ISBLANK(Flight2!N136),"",Flight2!N136)</f>
        <v/>
      </c>
      <c r="E136" s="10">
        <f>Flight2!J136</f>
        <v>10668.00000174623</v>
      </c>
      <c r="F136" s="10">
        <f t="shared" si="2"/>
        <v>10668.00000174623</v>
      </c>
      <c r="G136" s="10" t="str">
        <f>"Flight2&lt;br/&gt;"&amp;D136&amp;"&lt;br/&gt;Altitude: "&amp;INT(E136/0.3048)&amp;" ft "&amp;INT(E136)&amp;" m&lt;br/&gt;Heading: "&amp;Flight2!E136&amp;" deg "&amp;Flight2!F136&amp;"&lt;br/&gt;Speed: "&amp;Flight2!H136&amp;" km/hr&lt;br/&gt;Distance traveled: "&amp;ROUND(Flight2!M136,0)&amp;" km&lt;br/&gt;UTC Time: "&amp;TEXT(Flight2!A136,"hh:mm")&amp;"   Elapsed time: "&amp;TEXT(Flight2!A136-Flight2!$A$3,"hh:mm")</f>
        <v>Flight2&lt;br/&gt;&lt;br/&gt;Altitude: 35000 ft 10668 m&lt;br/&gt;Heading: 308 deg NW&lt;br/&gt;Speed: 860 km/hr&lt;br/&gt;Distance traveled: 1747 km&lt;br/&gt;UTC Time: 18:46   Elapsed time: 02:16</v>
      </c>
      <c r="H136" s="3" t="s">
        <v>107</v>
      </c>
      <c r="I136" s="3" t="s">
        <v>107</v>
      </c>
      <c r="J136" s="3" t="s">
        <v>187</v>
      </c>
      <c r="K136" s="3">
        <v>522</v>
      </c>
      <c r="L136" s="3" t="s">
        <v>109</v>
      </c>
      <c r="M136" s="3" t="s">
        <v>110</v>
      </c>
      <c r="N136" s="3">
        <v>0.5</v>
      </c>
      <c r="O136" s="3" t="b">
        <v>1</v>
      </c>
      <c r="P136" s="3" t="b">
        <v>1</v>
      </c>
    </row>
    <row r="137" spans="1:16" x14ac:dyDescent="0.25">
      <c r="A137" s="3">
        <f>Flight2!C137</f>
        <v>9.7336102922565786</v>
      </c>
      <c r="B137" s="3">
        <f>Flight2!D137</f>
        <v>94.669116860116901</v>
      </c>
      <c r="C137" s="2">
        <f>Flight2!A137</f>
        <v>41705.782638888893</v>
      </c>
      <c r="D137" s="3" t="str">
        <f>IF(ISBLANK(Flight2!N137),"",Flight2!N137)</f>
        <v/>
      </c>
      <c r="E137" s="10">
        <f>Flight2!J137</f>
        <v>10668.00000174623</v>
      </c>
      <c r="F137" s="10">
        <f t="shared" si="2"/>
        <v>10668.00000174623</v>
      </c>
      <c r="G137" s="10" t="str">
        <f>"Flight2&lt;br/&gt;"&amp;D137&amp;"&lt;br/&gt;Altitude: "&amp;INT(E137/0.3048)&amp;" ft "&amp;INT(E137)&amp;" m&lt;br/&gt;Heading: "&amp;Flight2!E137&amp;" deg "&amp;Flight2!F137&amp;"&lt;br/&gt;Speed: "&amp;Flight2!H137&amp;" km/hr&lt;br/&gt;Distance traveled: "&amp;ROUND(Flight2!M137,0)&amp;" km&lt;br/&gt;UTC Time: "&amp;TEXT(Flight2!A137,"hh:mm")&amp;"   Elapsed time: "&amp;TEXT(Flight2!A137-Flight2!$A$3,"hh:mm")</f>
        <v>Flight2&lt;br/&gt;&lt;br/&gt;Altitude: 35000 ft 10668 m&lt;br/&gt;Heading: 308 deg NW&lt;br/&gt;Speed: 860 km/hr&lt;br/&gt;Distance traveled: 1761 km&lt;br/&gt;UTC Time: 18:47   Elapsed time: 02:17</v>
      </c>
      <c r="H137" s="3" t="s">
        <v>107</v>
      </c>
      <c r="I137" s="3" t="s">
        <v>107</v>
      </c>
      <c r="J137" s="3" t="s">
        <v>187</v>
      </c>
      <c r="K137" s="3">
        <v>522</v>
      </c>
      <c r="L137" s="3" t="s">
        <v>109</v>
      </c>
      <c r="M137" s="3" t="s">
        <v>110</v>
      </c>
      <c r="N137" s="3">
        <v>0.5</v>
      </c>
      <c r="O137" s="3" t="b">
        <v>1</v>
      </c>
      <c r="P137" s="3" t="b">
        <v>1</v>
      </c>
    </row>
    <row r="138" spans="1:16" x14ac:dyDescent="0.25">
      <c r="A138" s="3">
        <f>Flight2!C138</f>
        <v>9.8129552667770952</v>
      </c>
      <c r="B138" s="3">
        <f>Flight2!D138</f>
        <v>94.566031932218777</v>
      </c>
      <c r="C138" s="2">
        <f>Flight2!A138</f>
        <v>41705.783333333333</v>
      </c>
      <c r="D138" s="3" t="str">
        <f>IF(ISBLANK(Flight2!N138),"",Flight2!N138)</f>
        <v>IGRIX tot 1771km 497km past GIVAL</v>
      </c>
      <c r="E138" s="10">
        <f>Flight2!J138</f>
        <v>10668.00000174623</v>
      </c>
      <c r="F138" s="10">
        <f t="shared" si="2"/>
        <v>10668.00000174623</v>
      </c>
      <c r="G138" s="10" t="str">
        <f>"Flight2&lt;br/&gt;"&amp;D138&amp;"&lt;br/&gt;Altitude: "&amp;INT(E138/0.3048)&amp;" ft "&amp;INT(E138)&amp;" m&lt;br/&gt;Heading: "&amp;Flight2!E138&amp;" deg "&amp;Flight2!F138&amp;"&lt;br/&gt;Speed: "&amp;Flight2!H138&amp;" km/hr&lt;br/&gt;Distance traveled: "&amp;ROUND(Flight2!M138,0)&amp;" km&lt;br/&gt;UTC Time: "&amp;TEXT(Flight2!A138,"hh:mm")&amp;"   Elapsed time: "&amp;TEXT(Flight2!A138-Flight2!$A$3,"hh:mm")</f>
        <v>Flight2&lt;br/&gt;IGRIX tot 1771km 497km past GIVAL&lt;br/&gt;Altitude: 35000 ft 10668 m&lt;br/&gt;Heading: 315 deg SW&lt;br/&gt;Speed: 860 km/hr&lt;br/&gt;Distance traveled: 1775 km&lt;br/&gt;UTC Time: 18:48   Elapsed time: 02:18</v>
      </c>
      <c r="H138" s="3" t="s">
        <v>107</v>
      </c>
      <c r="I138" s="3" t="s">
        <v>107</v>
      </c>
      <c r="J138" s="3" t="s">
        <v>187</v>
      </c>
      <c r="K138" s="3">
        <v>522</v>
      </c>
      <c r="L138" s="3" t="s">
        <v>109</v>
      </c>
      <c r="M138" s="3" t="s">
        <v>110</v>
      </c>
      <c r="N138" s="3">
        <v>0.5</v>
      </c>
      <c r="O138" s="3" t="b">
        <v>1</v>
      </c>
      <c r="P138" s="3" t="b">
        <v>1</v>
      </c>
    </row>
    <row r="139" spans="1:16" x14ac:dyDescent="0.25">
      <c r="A139" s="3">
        <f>Flight2!C139</f>
        <v>9.9040907034362888</v>
      </c>
      <c r="B139" s="3">
        <f>Flight2!D139</f>
        <v>94.473505027024245</v>
      </c>
      <c r="C139" s="2">
        <f>Flight2!A139</f>
        <v>41705.78402777778</v>
      </c>
      <c r="D139" s="3" t="str">
        <f>IF(ISBLANK(Flight2!N139),"",Flight2!N139)</f>
        <v/>
      </c>
      <c r="E139" s="10">
        <f>Flight2!J139</f>
        <v>10668.00000174623</v>
      </c>
      <c r="F139" s="10">
        <f t="shared" si="2"/>
        <v>10668.00000174623</v>
      </c>
      <c r="G139" s="10" t="str">
        <f>"Flight2&lt;br/&gt;"&amp;D139&amp;"&lt;br/&gt;Altitude: "&amp;INT(E139/0.3048)&amp;" ft "&amp;INT(E139)&amp;" m&lt;br/&gt;Heading: "&amp;Flight2!E139&amp;" deg "&amp;Flight2!F139&amp;"&lt;br/&gt;Speed: "&amp;Flight2!H139&amp;" km/hr&lt;br/&gt;Distance traveled: "&amp;ROUND(Flight2!M139,0)&amp;" km&lt;br/&gt;UTC Time: "&amp;TEXT(Flight2!A139,"hh:mm")&amp;"   Elapsed time: "&amp;TEXT(Flight2!A139-Flight2!$A$3,"hh:mm")</f>
        <v>Flight2&lt;br/&gt;&lt;br/&gt;Altitude: 35000 ft 10668 m&lt;br/&gt;Heading: 315 deg SW&lt;br/&gt;Speed: 860 km/hr&lt;br/&gt;Distance traveled: 1790 km&lt;br/&gt;UTC Time: 18:49   Elapsed time: 02:19</v>
      </c>
      <c r="H139" s="3" t="s">
        <v>107</v>
      </c>
      <c r="I139" s="3" t="s">
        <v>107</v>
      </c>
      <c r="J139" s="3" t="s">
        <v>187</v>
      </c>
      <c r="K139" s="3">
        <v>522</v>
      </c>
      <c r="L139" s="3" t="s">
        <v>109</v>
      </c>
      <c r="M139" s="3" t="s">
        <v>110</v>
      </c>
      <c r="N139" s="3">
        <v>0.5</v>
      </c>
      <c r="O139" s="3" t="b">
        <v>1</v>
      </c>
      <c r="P139" s="3" t="b">
        <v>1</v>
      </c>
    </row>
    <row r="140" spans="1:16" x14ac:dyDescent="0.25">
      <c r="A140" s="3">
        <f>Flight2!C140</f>
        <v>9.9952260212263795</v>
      </c>
      <c r="B140" s="3">
        <f>Flight2!D140</f>
        <v>94.380952300702489</v>
      </c>
      <c r="C140" s="2">
        <f>Flight2!A140</f>
        <v>41705.784722222226</v>
      </c>
      <c r="D140" s="3" t="str">
        <f>IF(ISBLANK(Flight2!N140),"",Flight2!N140)</f>
        <v/>
      </c>
      <c r="E140" s="10">
        <f>Flight2!J140</f>
        <v>10668.00000174623</v>
      </c>
      <c r="F140" s="10">
        <f t="shared" si="2"/>
        <v>10668.00000174623</v>
      </c>
      <c r="G140" s="10" t="str">
        <f>"Flight2&lt;br/&gt;"&amp;D140&amp;"&lt;br/&gt;Altitude: "&amp;INT(E140/0.3048)&amp;" ft "&amp;INT(E140)&amp;" m&lt;br/&gt;Heading: "&amp;Flight2!E140&amp;" deg "&amp;Flight2!F140&amp;"&lt;br/&gt;Speed: "&amp;Flight2!H140&amp;" km/hr&lt;br/&gt;Distance traveled: "&amp;ROUND(Flight2!M140,0)&amp;" km&lt;br/&gt;UTC Time: "&amp;TEXT(Flight2!A140,"hh:mm")&amp;"   Elapsed time: "&amp;TEXT(Flight2!A140-Flight2!$A$3,"hh:mm")</f>
        <v>Flight2&lt;br/&gt;&lt;br/&gt;Altitude: 35000 ft 10668 m&lt;br/&gt;Heading: 315 deg SW&lt;br/&gt;Speed: 860 km/hr&lt;br/&gt;Distance traveled: 1804 km&lt;br/&gt;UTC Time: 18:50   Elapsed time: 02:20</v>
      </c>
      <c r="H140" s="3" t="s">
        <v>107</v>
      </c>
      <c r="I140" s="3" t="s">
        <v>107</v>
      </c>
      <c r="J140" s="3" t="s">
        <v>187</v>
      </c>
      <c r="K140" s="3">
        <v>522</v>
      </c>
      <c r="L140" s="3" t="s">
        <v>109</v>
      </c>
      <c r="M140" s="3" t="s">
        <v>110</v>
      </c>
      <c r="N140" s="3">
        <v>0.5</v>
      </c>
      <c r="O140" s="3" t="b">
        <v>1</v>
      </c>
      <c r="P140" s="3" t="b">
        <v>1</v>
      </c>
    </row>
    <row r="141" spans="1:16" x14ac:dyDescent="0.25">
      <c r="A141" s="3">
        <f>Flight2!C141</f>
        <v>10.086361219126132</v>
      </c>
      <c r="B141" s="3">
        <f>Flight2!D141</f>
        <v>94.288373505548307</v>
      </c>
      <c r="C141" s="2">
        <f>Flight2!A141</f>
        <v>41705.785416666666</v>
      </c>
      <c r="D141" s="3" t="str">
        <f>IF(ISBLANK(Flight2!N141),"",Flight2!N141)</f>
        <v/>
      </c>
      <c r="E141" s="10">
        <f>Flight2!J141</f>
        <v>10668.00000174623</v>
      </c>
      <c r="F141" s="10">
        <f t="shared" si="2"/>
        <v>10668.00000174623</v>
      </c>
      <c r="G141" s="10" t="str">
        <f>"Flight2&lt;br/&gt;"&amp;D141&amp;"&lt;br/&gt;Altitude: "&amp;INT(E141/0.3048)&amp;" ft "&amp;INT(E141)&amp;" m&lt;br/&gt;Heading: "&amp;Flight2!E141&amp;" deg "&amp;Flight2!F141&amp;"&lt;br/&gt;Speed: "&amp;Flight2!H141&amp;" km/hr&lt;br/&gt;Distance traveled: "&amp;ROUND(Flight2!M141,0)&amp;" km&lt;br/&gt;UTC Time: "&amp;TEXT(Flight2!A141,"hh:mm")&amp;"   Elapsed time: "&amp;TEXT(Flight2!A141-Flight2!$A$3,"hh:mm")</f>
        <v>Flight2&lt;br/&gt;&lt;br/&gt;Altitude: 35000 ft 10668 m&lt;br/&gt;Heading: 315 deg SW&lt;br/&gt;Speed: 860 km/hr&lt;br/&gt;Distance traveled: 1818 km&lt;br/&gt;UTC Time: 18:51   Elapsed time: 02:21</v>
      </c>
      <c r="H141" s="3" t="s">
        <v>107</v>
      </c>
      <c r="I141" s="3" t="s">
        <v>107</v>
      </c>
      <c r="J141" s="3" t="s">
        <v>187</v>
      </c>
      <c r="K141" s="3">
        <v>522</v>
      </c>
      <c r="L141" s="3" t="s">
        <v>109</v>
      </c>
      <c r="M141" s="3" t="s">
        <v>110</v>
      </c>
      <c r="N141" s="3">
        <v>0.5</v>
      </c>
      <c r="O141" s="3" t="b">
        <v>1</v>
      </c>
      <c r="P141" s="3" t="b">
        <v>1</v>
      </c>
    </row>
    <row r="142" spans="1:16" x14ac:dyDescent="0.25">
      <c r="A142" s="3">
        <f>Flight2!C142</f>
        <v>10.177496298977827</v>
      </c>
      <c r="B142" s="3">
        <f>Flight2!D142</f>
        <v>94.195768390604783</v>
      </c>
      <c r="C142" s="2">
        <f>Flight2!A142</f>
        <v>41705.786111111112</v>
      </c>
      <c r="D142" s="3" t="str">
        <f>IF(ISBLANK(Flight2!N142),"",Flight2!N142)</f>
        <v/>
      </c>
      <c r="E142" s="10">
        <f>Flight2!J142</f>
        <v>10668.00000174623</v>
      </c>
      <c r="F142" s="10">
        <f t="shared" si="2"/>
        <v>10668.00000174623</v>
      </c>
      <c r="G142" s="10" t="str">
        <f>"Flight2&lt;br/&gt;"&amp;D142&amp;"&lt;br/&gt;Altitude: "&amp;INT(E142/0.3048)&amp;" ft "&amp;INT(E142)&amp;" m&lt;br/&gt;Heading: "&amp;Flight2!E142&amp;" deg "&amp;Flight2!F142&amp;"&lt;br/&gt;Speed: "&amp;Flight2!H142&amp;" km/hr&lt;br/&gt;Distance traveled: "&amp;ROUND(Flight2!M142,0)&amp;" km&lt;br/&gt;UTC Time: "&amp;TEXT(Flight2!A142,"hh:mm")&amp;"   Elapsed time: "&amp;TEXT(Flight2!A142-Flight2!$A$3,"hh:mm")</f>
        <v>Flight2&lt;br/&gt;&lt;br/&gt;Altitude: 35000 ft 10668 m&lt;br/&gt;Heading: 315 deg SW&lt;br/&gt;Speed: 860 km/hr&lt;br/&gt;Distance traveled: 1833 km&lt;br/&gt;UTC Time: 18:52   Elapsed time: 02:22</v>
      </c>
      <c r="H142" s="3" t="s">
        <v>107</v>
      </c>
      <c r="I142" s="3" t="s">
        <v>107</v>
      </c>
      <c r="J142" s="3" t="s">
        <v>187</v>
      </c>
      <c r="K142" s="3">
        <v>522</v>
      </c>
      <c r="L142" s="3" t="s">
        <v>109</v>
      </c>
      <c r="M142" s="3" t="s">
        <v>110</v>
      </c>
      <c r="N142" s="3">
        <v>0.5</v>
      </c>
      <c r="O142" s="3" t="b">
        <v>1</v>
      </c>
      <c r="P142" s="3" t="b">
        <v>1</v>
      </c>
    </row>
    <row r="143" spans="1:16" x14ac:dyDescent="0.25">
      <c r="A143" s="3">
        <f>Flight2!C143</f>
        <v>10.268631259758914</v>
      </c>
      <c r="B143" s="3">
        <f>Flight2!D143</f>
        <v>94.103136707480573</v>
      </c>
      <c r="C143" s="2">
        <f>Flight2!A143</f>
        <v>41705.786805555559</v>
      </c>
      <c r="D143" s="3" t="str">
        <f>IF(ISBLANK(Flight2!N143),"",Flight2!N143)</f>
        <v/>
      </c>
      <c r="E143" s="10">
        <f>Flight2!J143</f>
        <v>10668.00000174623</v>
      </c>
      <c r="F143" s="10">
        <f t="shared" si="2"/>
        <v>10668.00000174623</v>
      </c>
      <c r="G143" s="10" t="str">
        <f>"Flight2&lt;br/&gt;"&amp;D143&amp;"&lt;br/&gt;Altitude: "&amp;INT(E143/0.3048)&amp;" ft "&amp;INT(E143)&amp;" m&lt;br/&gt;Heading: "&amp;Flight2!E143&amp;" deg "&amp;Flight2!F143&amp;"&lt;br/&gt;Speed: "&amp;Flight2!H143&amp;" km/hr&lt;br/&gt;Distance traveled: "&amp;ROUND(Flight2!M143,0)&amp;" km&lt;br/&gt;UTC Time: "&amp;TEXT(Flight2!A143,"hh:mm")&amp;"   Elapsed time: "&amp;TEXT(Flight2!A143-Flight2!$A$3,"hh:mm")</f>
        <v>Flight2&lt;br/&gt;&lt;br/&gt;Altitude: 35000 ft 10668 m&lt;br/&gt;Heading: 315 deg SW&lt;br/&gt;Speed: 860 km/hr&lt;br/&gt;Distance traveled: 1847 km&lt;br/&gt;UTC Time: 18:53   Elapsed time: 02:23</v>
      </c>
      <c r="H143" s="3" t="s">
        <v>107</v>
      </c>
      <c r="I143" s="3" t="s">
        <v>107</v>
      </c>
      <c r="J143" s="3" t="s">
        <v>187</v>
      </c>
      <c r="K143" s="3">
        <v>522</v>
      </c>
      <c r="L143" s="3" t="s">
        <v>109</v>
      </c>
      <c r="M143" s="3" t="s">
        <v>110</v>
      </c>
      <c r="N143" s="3">
        <v>0.5</v>
      </c>
      <c r="O143" s="3" t="b">
        <v>1</v>
      </c>
      <c r="P143" s="3" t="b">
        <v>1</v>
      </c>
    </row>
    <row r="144" spans="1:16" x14ac:dyDescent="0.25">
      <c r="A144" s="3">
        <f>Flight2!C144</f>
        <v>10.359766101400908</v>
      </c>
      <c r="B144" s="3">
        <f>Flight2!D144</f>
        <v>94.010478206466061</v>
      </c>
      <c r="C144" s="2">
        <f>Flight2!A144</f>
        <v>41705.787500000006</v>
      </c>
      <c r="D144" s="3" t="str">
        <f>IF(ISBLANK(Flight2!N144),"",Flight2!N144)</f>
        <v/>
      </c>
      <c r="E144" s="10">
        <f>Flight2!J144</f>
        <v>10668.00000174623</v>
      </c>
      <c r="F144" s="10">
        <f t="shared" si="2"/>
        <v>10668.00000174623</v>
      </c>
      <c r="G144" s="10" t="str">
        <f>"Flight2&lt;br/&gt;"&amp;D144&amp;"&lt;br/&gt;Altitude: "&amp;INT(E144/0.3048)&amp;" ft "&amp;INT(E144)&amp;" m&lt;br/&gt;Heading: "&amp;Flight2!E144&amp;" deg "&amp;Flight2!F144&amp;"&lt;br/&gt;Speed: "&amp;Flight2!H144&amp;" km/hr&lt;br/&gt;Distance traveled: "&amp;ROUND(Flight2!M144,0)&amp;" km&lt;br/&gt;UTC Time: "&amp;TEXT(Flight2!A144,"hh:mm")&amp;"   Elapsed time: "&amp;TEXT(Flight2!A144-Flight2!$A$3,"hh:mm")</f>
        <v>Flight2&lt;br/&gt;&lt;br/&gt;Altitude: 35000 ft 10668 m&lt;br/&gt;Heading: 315 deg SW&lt;br/&gt;Speed: 860 km/hr&lt;br/&gt;Distance traveled: 1861 km&lt;br/&gt;UTC Time: 18:54   Elapsed time: 02:24</v>
      </c>
      <c r="H144" s="3" t="s">
        <v>107</v>
      </c>
      <c r="I144" s="3" t="s">
        <v>107</v>
      </c>
      <c r="J144" s="3" t="s">
        <v>187</v>
      </c>
      <c r="K144" s="3">
        <v>522</v>
      </c>
      <c r="L144" s="3" t="s">
        <v>109</v>
      </c>
      <c r="M144" s="3" t="s">
        <v>110</v>
      </c>
      <c r="N144" s="3">
        <v>0.5</v>
      </c>
      <c r="O144" s="3" t="b">
        <v>1</v>
      </c>
      <c r="P144" s="3" t="b">
        <v>1</v>
      </c>
    </row>
    <row r="145" spans="1:16" x14ac:dyDescent="0.25">
      <c r="A145" s="3">
        <f>Flight2!C145</f>
        <v>10.450900822879944</v>
      </c>
      <c r="B145" s="3">
        <f>Flight2!D145</f>
        <v>93.91779263847134</v>
      </c>
      <c r="C145" s="2">
        <f>Flight2!A145</f>
        <v>41705.788194444445</v>
      </c>
      <c r="D145" s="3" t="str">
        <f>IF(ISBLANK(Flight2!N145),"",Flight2!N145)</f>
        <v/>
      </c>
      <c r="E145" s="10">
        <f>Flight2!J145</f>
        <v>10668.00000174623</v>
      </c>
      <c r="F145" s="10">
        <f t="shared" si="2"/>
        <v>10668.00000174623</v>
      </c>
      <c r="G145" s="10" t="str">
        <f>"Flight2&lt;br/&gt;"&amp;D145&amp;"&lt;br/&gt;Altitude: "&amp;INT(E145/0.3048)&amp;" ft "&amp;INT(E145)&amp;" m&lt;br/&gt;Heading: "&amp;Flight2!E145&amp;" deg "&amp;Flight2!F145&amp;"&lt;br/&gt;Speed: "&amp;Flight2!H145&amp;" km/hr&lt;br/&gt;Distance traveled: "&amp;ROUND(Flight2!M145,0)&amp;" km&lt;br/&gt;UTC Time: "&amp;TEXT(Flight2!A145,"hh:mm")&amp;"   Elapsed time: "&amp;TEXT(Flight2!A145-Flight2!$A$3,"hh:mm")</f>
        <v>Flight2&lt;br/&gt;&lt;br/&gt;Altitude: 35000 ft 10668 m&lt;br/&gt;Heading: 315 deg SW&lt;br/&gt;Speed: 860 km/hr&lt;br/&gt;Distance traveled: 1876 km&lt;br/&gt;UTC Time: 18:55   Elapsed time: 02:25</v>
      </c>
      <c r="H145" s="3" t="s">
        <v>107</v>
      </c>
      <c r="I145" s="3" t="s">
        <v>107</v>
      </c>
      <c r="J145" s="3" t="s">
        <v>187</v>
      </c>
      <c r="K145" s="3">
        <v>522</v>
      </c>
      <c r="L145" s="3" t="s">
        <v>109</v>
      </c>
      <c r="M145" s="3" t="s">
        <v>110</v>
      </c>
      <c r="N145" s="3">
        <v>0.5</v>
      </c>
      <c r="O145" s="3" t="b">
        <v>1</v>
      </c>
      <c r="P145" s="3" t="b">
        <v>1</v>
      </c>
    </row>
    <row r="146" spans="1:16" x14ac:dyDescent="0.25">
      <c r="A146" s="3">
        <f>Flight2!C146</f>
        <v>10.542035426035634</v>
      </c>
      <c r="B146" s="3">
        <f>Flight2!D146</f>
        <v>93.825079751137352</v>
      </c>
      <c r="C146" s="2">
        <f>Flight2!A146</f>
        <v>41705.788888888892</v>
      </c>
      <c r="D146" s="3" t="str">
        <f>IF(ISBLANK(Flight2!N146),"",Flight2!N146)</f>
        <v/>
      </c>
      <c r="E146" s="10">
        <f>Flight2!J146</f>
        <v>10668.00000174623</v>
      </c>
      <c r="F146" s="10">
        <f t="shared" si="2"/>
        <v>10668.00000174623</v>
      </c>
      <c r="G146" s="10" t="str">
        <f>"Flight2&lt;br/&gt;"&amp;D146&amp;"&lt;br/&gt;Altitude: "&amp;INT(E146/0.3048)&amp;" ft "&amp;INT(E146)&amp;" m&lt;br/&gt;Heading: "&amp;Flight2!E146&amp;" deg "&amp;Flight2!F146&amp;"&lt;br/&gt;Speed: "&amp;Flight2!H146&amp;" km/hr&lt;br/&gt;Distance traveled: "&amp;ROUND(Flight2!M146,0)&amp;" km&lt;br/&gt;UTC Time: "&amp;TEXT(Flight2!A146,"hh:mm")&amp;"   Elapsed time: "&amp;TEXT(Flight2!A146-Flight2!$A$3,"hh:mm")</f>
        <v>Flight2&lt;br/&gt;&lt;br/&gt;Altitude: 35000 ft 10668 m&lt;br/&gt;Heading: 315 deg SW&lt;br/&gt;Speed: 860 km/hr&lt;br/&gt;Distance traveled: 1890 km&lt;br/&gt;UTC Time: 18:56   Elapsed time: 02:26</v>
      </c>
      <c r="H146" s="3" t="s">
        <v>107</v>
      </c>
      <c r="I146" s="3" t="s">
        <v>107</v>
      </c>
      <c r="J146" s="3" t="s">
        <v>187</v>
      </c>
      <c r="K146" s="3">
        <v>522</v>
      </c>
      <c r="L146" s="3" t="s">
        <v>109</v>
      </c>
      <c r="M146" s="3" t="s">
        <v>110</v>
      </c>
      <c r="N146" s="3">
        <v>0.5</v>
      </c>
      <c r="O146" s="3" t="b">
        <v>1</v>
      </c>
      <c r="P146" s="3" t="b">
        <v>1</v>
      </c>
    </row>
    <row r="147" spans="1:16" x14ac:dyDescent="0.25">
      <c r="A147" s="3">
        <f>Flight2!C147</f>
        <v>10.633169909842785</v>
      </c>
      <c r="B147" s="3">
        <f>Flight2!D147</f>
        <v>93.732339294659795</v>
      </c>
      <c r="C147" s="2">
        <f>Flight2!A147</f>
        <v>41705.789583333339</v>
      </c>
      <c r="D147" s="3" t="str">
        <f>IF(ISBLANK(Flight2!N147),"",Flight2!N147)</f>
        <v/>
      </c>
      <c r="E147" s="10">
        <f>Flight2!J147</f>
        <v>10668.00000174623</v>
      </c>
      <c r="F147" s="10">
        <f t="shared" si="2"/>
        <v>10668.00000174623</v>
      </c>
      <c r="G147" s="10" t="str">
        <f>"Flight2&lt;br/&gt;"&amp;D147&amp;"&lt;br/&gt;Altitude: "&amp;INT(E147/0.3048)&amp;" ft "&amp;INT(E147)&amp;" m&lt;br/&gt;Heading: "&amp;Flight2!E147&amp;" deg "&amp;Flight2!F147&amp;"&lt;br/&gt;Speed: "&amp;Flight2!H147&amp;" km/hr&lt;br/&gt;Distance traveled: "&amp;ROUND(Flight2!M147,0)&amp;" km&lt;br/&gt;UTC Time: "&amp;TEXT(Flight2!A147,"hh:mm")&amp;"   Elapsed time: "&amp;TEXT(Flight2!A147-Flight2!$A$3,"hh:mm")</f>
        <v>Flight2&lt;br/&gt;&lt;br/&gt;Altitude: 35000 ft 10668 m&lt;br/&gt;Heading: 315 deg SW&lt;br/&gt;Speed: 860 km/hr&lt;br/&gt;Distance traveled: 1904 km&lt;br/&gt;UTC Time: 18:57   Elapsed time: 02:27</v>
      </c>
      <c r="H147" s="3" t="s">
        <v>107</v>
      </c>
      <c r="I147" s="3" t="s">
        <v>107</v>
      </c>
      <c r="J147" s="3" t="s">
        <v>187</v>
      </c>
      <c r="K147" s="3">
        <v>522</v>
      </c>
      <c r="L147" s="3" t="s">
        <v>109</v>
      </c>
      <c r="M147" s="3" t="s">
        <v>110</v>
      </c>
      <c r="N147" s="3">
        <v>0.5</v>
      </c>
      <c r="O147" s="3" t="b">
        <v>1</v>
      </c>
      <c r="P147" s="3" t="b">
        <v>1</v>
      </c>
    </row>
    <row r="148" spans="1:16" x14ac:dyDescent="0.25">
      <c r="A148" s="3">
        <f>Flight2!C148</f>
        <v>10.724304273275546</v>
      </c>
      <c r="B148" s="3">
        <f>Flight2!D148</f>
        <v>93.639571018873212</v>
      </c>
      <c r="C148" s="2">
        <f>Flight2!A148</f>
        <v>41705.790277777778</v>
      </c>
      <c r="D148" s="3" t="str">
        <f>IF(ISBLANK(Flight2!N148),"",Flight2!N148)</f>
        <v/>
      </c>
      <c r="E148" s="10">
        <f>Flight2!J148</f>
        <v>10668.00000174623</v>
      </c>
      <c r="F148" s="10">
        <f t="shared" si="2"/>
        <v>10668.00000174623</v>
      </c>
      <c r="G148" s="10" t="str">
        <f>"Flight2&lt;br/&gt;"&amp;D148&amp;"&lt;br/&gt;Altitude: "&amp;INT(E148/0.3048)&amp;" ft "&amp;INT(E148)&amp;" m&lt;br/&gt;Heading: "&amp;Flight2!E148&amp;" deg "&amp;Flight2!F148&amp;"&lt;br/&gt;Speed: "&amp;Flight2!H148&amp;" km/hr&lt;br/&gt;Distance traveled: "&amp;ROUND(Flight2!M148,0)&amp;" km&lt;br/&gt;UTC Time: "&amp;TEXT(Flight2!A148,"hh:mm")&amp;"   Elapsed time: "&amp;TEXT(Flight2!A148-Flight2!$A$3,"hh:mm")</f>
        <v>Flight2&lt;br/&gt;&lt;br/&gt;Altitude: 35000 ft 10668 m&lt;br/&gt;Heading: 315 deg SW&lt;br/&gt;Speed: 860 km/hr&lt;br/&gt;Distance traveled: 1919 km&lt;br/&gt;UTC Time: 18:58   Elapsed time: 02:28</v>
      </c>
      <c r="H148" s="3" t="s">
        <v>107</v>
      </c>
      <c r="I148" s="3" t="s">
        <v>107</v>
      </c>
      <c r="J148" s="3" t="s">
        <v>187</v>
      </c>
      <c r="K148" s="3">
        <v>522</v>
      </c>
      <c r="L148" s="3" t="s">
        <v>109</v>
      </c>
      <c r="M148" s="3" t="s">
        <v>110</v>
      </c>
      <c r="N148" s="3">
        <v>0.5</v>
      </c>
      <c r="O148" s="3" t="b">
        <v>1</v>
      </c>
      <c r="P148" s="3" t="b">
        <v>1</v>
      </c>
    </row>
    <row r="149" spans="1:16" x14ac:dyDescent="0.25">
      <c r="A149" s="3">
        <f>Flight2!C149</f>
        <v>10.815438518171515</v>
      </c>
      <c r="B149" s="3">
        <f>Flight2!D149</f>
        <v>93.546774670329668</v>
      </c>
      <c r="C149" s="2">
        <f>Flight2!A149</f>
        <v>41705.790972222225</v>
      </c>
      <c r="D149" s="3" t="str">
        <f>IF(ISBLANK(Flight2!N149),"",Flight2!N149)</f>
        <v/>
      </c>
      <c r="E149" s="10">
        <f>Flight2!J149</f>
        <v>10668.00000174623</v>
      </c>
      <c r="F149" s="10">
        <f t="shared" si="2"/>
        <v>10668.00000174623</v>
      </c>
      <c r="G149" s="10" t="str">
        <f>"Flight2&lt;br/&gt;"&amp;D149&amp;"&lt;br/&gt;Altitude: "&amp;INT(E149/0.3048)&amp;" ft "&amp;INT(E149)&amp;" m&lt;br/&gt;Heading: "&amp;Flight2!E149&amp;" deg "&amp;Flight2!F149&amp;"&lt;br/&gt;Speed: "&amp;Flight2!H149&amp;" km/hr&lt;br/&gt;Distance traveled: "&amp;ROUND(Flight2!M149,0)&amp;" km&lt;br/&gt;UTC Time: "&amp;TEXT(Flight2!A149,"hh:mm")&amp;"   Elapsed time: "&amp;TEXT(Flight2!A149-Flight2!$A$3,"hh:mm")</f>
        <v>Flight2&lt;br/&gt;&lt;br/&gt;Altitude: 35000 ft 10668 m&lt;br/&gt;Heading: 315 deg SW&lt;br/&gt;Speed: 860 km/hr&lt;br/&gt;Distance traveled: 1933 km&lt;br/&gt;UTC Time: 18:59   Elapsed time: 02:29</v>
      </c>
      <c r="H149" s="3" t="s">
        <v>107</v>
      </c>
      <c r="I149" s="3" t="s">
        <v>107</v>
      </c>
      <c r="J149" s="3" t="s">
        <v>187</v>
      </c>
      <c r="K149" s="3">
        <v>522</v>
      </c>
      <c r="L149" s="3" t="s">
        <v>109</v>
      </c>
      <c r="M149" s="3" t="s">
        <v>110</v>
      </c>
      <c r="N149" s="3">
        <v>0.5</v>
      </c>
      <c r="O149" s="3" t="b">
        <v>1</v>
      </c>
      <c r="P149" s="3" t="b">
        <v>1</v>
      </c>
    </row>
    <row r="150" spans="1:16" x14ac:dyDescent="0.25">
      <c r="A150" s="3">
        <f>Flight2!C150</f>
        <v>10.906572643503504</v>
      </c>
      <c r="B150" s="3">
        <f>Flight2!D150</f>
        <v>93.453949998127953</v>
      </c>
      <c r="C150" s="2">
        <f>Flight2!A150</f>
        <v>41705.791666666672</v>
      </c>
      <c r="D150" s="3" t="str">
        <f>IF(ISBLANK(Flight2!N150),"",Flight2!N150)</f>
        <v/>
      </c>
      <c r="E150" s="10">
        <f>Flight2!J150</f>
        <v>10668.00000174623</v>
      </c>
      <c r="F150" s="10">
        <f t="shared" si="2"/>
        <v>10668.00000174623</v>
      </c>
      <c r="G150" s="10" t="str">
        <f>"Flight2&lt;br/&gt;"&amp;D150&amp;"&lt;br/&gt;Altitude: "&amp;INT(E150/0.3048)&amp;" ft "&amp;INT(E150)&amp;" m&lt;br/&gt;Heading: "&amp;Flight2!E150&amp;" deg "&amp;Flight2!F150&amp;"&lt;br/&gt;Speed: "&amp;Flight2!H150&amp;" km/hr&lt;br/&gt;Distance traveled: "&amp;ROUND(Flight2!M150,0)&amp;" km&lt;br/&gt;UTC Time: "&amp;TEXT(Flight2!A150,"hh:mm")&amp;"   Elapsed time: "&amp;TEXT(Flight2!A150-Flight2!$A$3,"hh:mm")</f>
        <v>Flight2&lt;br/&gt;&lt;br/&gt;Altitude: 35000 ft 10668 m&lt;br/&gt;Heading: 315 deg SW&lt;br/&gt;Speed: 860 km/hr&lt;br/&gt;Distance traveled: 1947 km&lt;br/&gt;UTC Time: 19:00   Elapsed time: 02:30</v>
      </c>
      <c r="H150" s="3" t="s">
        <v>107</v>
      </c>
      <c r="I150" s="3" t="s">
        <v>107</v>
      </c>
      <c r="J150" s="3" t="s">
        <v>187</v>
      </c>
      <c r="K150" s="3">
        <v>522</v>
      </c>
      <c r="L150" s="3" t="s">
        <v>109</v>
      </c>
      <c r="M150" s="3" t="s">
        <v>110</v>
      </c>
      <c r="N150" s="3">
        <v>0.5</v>
      </c>
      <c r="O150" s="3" t="b">
        <v>1</v>
      </c>
      <c r="P150" s="3" t="b">
        <v>1</v>
      </c>
    </row>
    <row r="151" spans="1:16" x14ac:dyDescent="0.25">
      <c r="A151" s="3">
        <f>Flight2!C151</f>
        <v>10.997706648243655</v>
      </c>
      <c r="B151" s="3">
        <f>Flight2!D151</f>
        <v>93.361096750994918</v>
      </c>
      <c r="C151" s="2">
        <f>Flight2!A151</f>
        <v>41705.792361111111</v>
      </c>
      <c r="D151" s="3" t="str">
        <f>IF(ISBLANK(Flight2!N151),"",Flight2!N151)</f>
        <v/>
      </c>
      <c r="E151" s="10">
        <f>Flight2!J151</f>
        <v>10668.00000174623</v>
      </c>
      <c r="F151" s="10">
        <f t="shared" si="2"/>
        <v>10668.00000174623</v>
      </c>
      <c r="G151" s="10" t="str">
        <f>"Flight2&lt;br/&gt;"&amp;D151&amp;"&lt;br/&gt;Altitude: "&amp;INT(E151/0.3048)&amp;" ft "&amp;INT(E151)&amp;" m&lt;br/&gt;Heading: "&amp;Flight2!E151&amp;" deg "&amp;Flight2!F151&amp;"&lt;br/&gt;Speed: "&amp;Flight2!H151&amp;" km/hr&lt;br/&gt;Distance traveled: "&amp;ROUND(Flight2!M151,0)&amp;" km&lt;br/&gt;UTC Time: "&amp;TEXT(Flight2!A151,"hh:mm")&amp;"   Elapsed time: "&amp;TEXT(Flight2!A151-Flight2!$A$3,"hh:mm")</f>
        <v>Flight2&lt;br/&gt;&lt;br/&gt;Altitude: 35000 ft 10668 m&lt;br/&gt;Heading: 315 deg SW&lt;br/&gt;Speed: 860 km/hr&lt;br/&gt;Distance traveled: 1962 km&lt;br/&gt;UTC Time: 19:01   Elapsed time: 02:31</v>
      </c>
      <c r="H151" s="3" t="s">
        <v>107</v>
      </c>
      <c r="I151" s="3" t="s">
        <v>107</v>
      </c>
      <c r="J151" s="3" t="s">
        <v>187</v>
      </c>
      <c r="K151" s="3">
        <v>522</v>
      </c>
      <c r="L151" s="3" t="s">
        <v>109</v>
      </c>
      <c r="M151" s="3" t="s">
        <v>110</v>
      </c>
      <c r="N151" s="3">
        <v>0.5</v>
      </c>
      <c r="O151" s="3" t="b">
        <v>1</v>
      </c>
      <c r="P151" s="3" t="b">
        <v>1</v>
      </c>
    </row>
    <row r="152" spans="1:16" x14ac:dyDescent="0.25">
      <c r="A152" s="3">
        <f>Flight2!C152</f>
        <v>11.088840534227538</v>
      </c>
      <c r="B152" s="3">
        <f>Flight2!D152</f>
        <v>93.268214674361516</v>
      </c>
      <c r="C152" s="2">
        <f>Flight2!A152</f>
        <v>41705.793055555558</v>
      </c>
      <c r="D152" s="3" t="str">
        <f>IF(ISBLANK(Flight2!N152),"",Flight2!N152)</f>
        <v/>
      </c>
      <c r="E152" s="10">
        <f>Flight2!J152</f>
        <v>10668.00000174623</v>
      </c>
      <c r="F152" s="10">
        <f t="shared" si="2"/>
        <v>10668.00000174623</v>
      </c>
      <c r="G152" s="10" t="str">
        <f>"Flight2&lt;br/&gt;"&amp;D152&amp;"&lt;br/&gt;Altitude: "&amp;INT(E152/0.3048)&amp;" ft "&amp;INT(E152)&amp;" m&lt;br/&gt;Heading: "&amp;Flight2!E152&amp;" deg "&amp;Flight2!F152&amp;"&lt;br/&gt;Speed: "&amp;Flight2!H152&amp;" km/hr&lt;br/&gt;Distance traveled: "&amp;ROUND(Flight2!M152,0)&amp;" km&lt;br/&gt;UTC Time: "&amp;TEXT(Flight2!A152,"hh:mm")&amp;"   Elapsed time: "&amp;TEXT(Flight2!A152-Flight2!$A$3,"hh:mm")</f>
        <v>Flight2&lt;br/&gt;&lt;br/&gt;Altitude: 35000 ft 10668 m&lt;br/&gt;Heading: 315 deg SW&lt;br/&gt;Speed: 860 km/hr&lt;br/&gt;Distance traveled: 1976 km&lt;br/&gt;UTC Time: 19:02   Elapsed time: 02:32</v>
      </c>
      <c r="H152" s="3" t="s">
        <v>107</v>
      </c>
      <c r="I152" s="3" t="s">
        <v>107</v>
      </c>
      <c r="J152" s="3" t="s">
        <v>187</v>
      </c>
      <c r="K152" s="3">
        <v>522</v>
      </c>
      <c r="L152" s="3" t="s">
        <v>109</v>
      </c>
      <c r="M152" s="3" t="s">
        <v>110</v>
      </c>
      <c r="N152" s="3">
        <v>0.5</v>
      </c>
      <c r="O152" s="3" t="b">
        <v>1</v>
      </c>
      <c r="P152" s="3" t="b">
        <v>1</v>
      </c>
    </row>
    <row r="153" spans="1:16" x14ac:dyDescent="0.25">
      <c r="A153" s="3">
        <f>Flight2!C153</f>
        <v>11.17997430042595</v>
      </c>
      <c r="B153" s="3">
        <f>Flight2!D153</f>
        <v>93.175303516197303</v>
      </c>
      <c r="C153" s="2">
        <f>Flight2!A153</f>
        <v>41705.793750000004</v>
      </c>
      <c r="D153" s="3" t="str">
        <f>IF(ISBLANK(Flight2!N153),"",Flight2!N153)</f>
        <v/>
      </c>
      <c r="E153" s="10">
        <f>Flight2!J153</f>
        <v>10668.00000174623</v>
      </c>
      <c r="F153" s="10">
        <f t="shared" si="2"/>
        <v>10668.00000174623</v>
      </c>
      <c r="G153" s="10" t="str">
        <f>"Flight2&lt;br/&gt;"&amp;D153&amp;"&lt;br/&gt;Altitude: "&amp;INT(E153/0.3048)&amp;" ft "&amp;INT(E153)&amp;" m&lt;br/&gt;Heading: "&amp;Flight2!E153&amp;" deg "&amp;Flight2!F153&amp;"&lt;br/&gt;Speed: "&amp;Flight2!H153&amp;" km/hr&lt;br/&gt;Distance traveled: "&amp;ROUND(Flight2!M153,0)&amp;" km&lt;br/&gt;UTC Time: "&amp;TEXT(Flight2!A153,"hh:mm")&amp;"   Elapsed time: "&amp;TEXT(Flight2!A153-Flight2!$A$3,"hh:mm")</f>
        <v>Flight2&lt;br/&gt;&lt;br/&gt;Altitude: 35000 ft 10668 m&lt;br/&gt;Heading: 315 deg SW&lt;br/&gt;Speed: 860 km/hr&lt;br/&gt;Distance traveled: 1990 km&lt;br/&gt;UTC Time: 19:03   Elapsed time: 02:33</v>
      </c>
      <c r="H153" s="3" t="s">
        <v>107</v>
      </c>
      <c r="I153" s="3" t="s">
        <v>107</v>
      </c>
      <c r="J153" s="3" t="s">
        <v>187</v>
      </c>
      <c r="K153" s="3">
        <v>522</v>
      </c>
      <c r="L153" s="3" t="s">
        <v>109</v>
      </c>
      <c r="M153" s="3" t="s">
        <v>110</v>
      </c>
      <c r="N153" s="3">
        <v>0.5</v>
      </c>
      <c r="O153" s="3" t="b">
        <v>1</v>
      </c>
      <c r="P153" s="3" t="b">
        <v>1</v>
      </c>
    </row>
    <row r="154" spans="1:16" x14ac:dyDescent="0.25">
      <c r="A154" s="3">
        <f>Flight2!C154</f>
        <v>11.271107945809025</v>
      </c>
      <c r="B154" s="3">
        <f>Flight2!D154</f>
        <v>93.082363024089048</v>
      </c>
      <c r="C154" s="2">
        <f>Flight2!A154</f>
        <v>41705.794444444444</v>
      </c>
      <c r="D154" s="3" t="str">
        <f>IF(ISBLANK(Flight2!N154),"",Flight2!N154)</f>
        <v/>
      </c>
      <c r="E154" s="10">
        <f>Flight2!J154</f>
        <v>10668.00000174623</v>
      </c>
      <c r="F154" s="10">
        <f t="shared" si="2"/>
        <v>10668.00000174623</v>
      </c>
      <c r="G154" s="10" t="str">
        <f>"Flight2&lt;br/&gt;"&amp;D154&amp;"&lt;br/&gt;Altitude: "&amp;INT(E154/0.3048)&amp;" ft "&amp;INT(E154)&amp;" m&lt;br/&gt;Heading: "&amp;Flight2!E154&amp;" deg "&amp;Flight2!F154&amp;"&lt;br/&gt;Speed: "&amp;Flight2!H154&amp;" km/hr&lt;br/&gt;Distance traveled: "&amp;ROUND(Flight2!M154,0)&amp;" km&lt;br/&gt;UTC Time: "&amp;TEXT(Flight2!A154,"hh:mm")&amp;"   Elapsed time: "&amp;TEXT(Flight2!A154-Flight2!$A$3,"hh:mm")</f>
        <v>Flight2&lt;br/&gt;&lt;br/&gt;Altitude: 35000 ft 10668 m&lt;br/&gt;Heading: 315 deg SW&lt;br/&gt;Speed: 860 km/hr&lt;br/&gt;Distance traveled: 2005 km&lt;br/&gt;UTC Time: 19:04   Elapsed time: 02:34</v>
      </c>
      <c r="H154" s="3" t="s">
        <v>107</v>
      </c>
      <c r="I154" s="3" t="s">
        <v>107</v>
      </c>
      <c r="J154" s="3" t="s">
        <v>187</v>
      </c>
      <c r="K154" s="3">
        <v>522</v>
      </c>
      <c r="L154" s="3" t="s">
        <v>109</v>
      </c>
      <c r="M154" s="3" t="s">
        <v>110</v>
      </c>
      <c r="N154" s="3">
        <v>0.5</v>
      </c>
      <c r="O154" s="3" t="b">
        <v>1</v>
      </c>
      <c r="P154" s="3" t="b">
        <v>1</v>
      </c>
    </row>
    <row r="155" spans="1:16" x14ac:dyDescent="0.25">
      <c r="A155" s="3">
        <f>Flight2!C155</f>
        <v>11.362241472210284</v>
      </c>
      <c r="B155" s="3">
        <f>Flight2!D155</f>
        <v>92.989392942314026</v>
      </c>
      <c r="C155" s="2">
        <f>Flight2!A155</f>
        <v>41705.795138888891</v>
      </c>
      <c r="D155" s="3" t="str">
        <f>IF(ISBLANK(Flight2!N155),"",Flight2!N155)</f>
        <v/>
      </c>
      <c r="E155" s="10">
        <f>Flight2!J155</f>
        <v>10668.00000174623</v>
      </c>
      <c r="F155" s="10">
        <f t="shared" si="2"/>
        <v>10668.00000174623</v>
      </c>
      <c r="G155" s="10" t="str">
        <f>"Flight2&lt;br/&gt;"&amp;D155&amp;"&lt;br/&gt;Altitude: "&amp;INT(E155/0.3048)&amp;" ft "&amp;INT(E155)&amp;" m&lt;br/&gt;Heading: "&amp;Flight2!E155&amp;" deg "&amp;Flight2!F155&amp;"&lt;br/&gt;Speed: "&amp;Flight2!H155&amp;" km/hr&lt;br/&gt;Distance traveled: "&amp;ROUND(Flight2!M155,0)&amp;" km&lt;br/&gt;UTC Time: "&amp;TEXT(Flight2!A155,"hh:mm")&amp;"   Elapsed time: "&amp;TEXT(Flight2!A155-Flight2!$A$3,"hh:mm")</f>
        <v>Flight2&lt;br/&gt;&lt;br/&gt;Altitude: 35000 ft 10668 m&lt;br/&gt;Heading: 315 deg SW&lt;br/&gt;Speed: 860 km/hr&lt;br/&gt;Distance traveled: 2019 km&lt;br/&gt;UTC Time: 19:05   Elapsed time: 02:35</v>
      </c>
      <c r="H155" s="3" t="s">
        <v>107</v>
      </c>
      <c r="I155" s="3" t="s">
        <v>107</v>
      </c>
      <c r="J155" s="3" t="s">
        <v>187</v>
      </c>
      <c r="K155" s="3">
        <v>522</v>
      </c>
      <c r="L155" s="3" t="s">
        <v>109</v>
      </c>
      <c r="M155" s="3" t="s">
        <v>110</v>
      </c>
      <c r="N155" s="3">
        <v>0.5</v>
      </c>
      <c r="O155" s="3" t="b">
        <v>1</v>
      </c>
      <c r="P155" s="3" t="b">
        <v>1</v>
      </c>
    </row>
    <row r="156" spans="1:16" x14ac:dyDescent="0.25">
      <c r="A156" s="3">
        <f>Flight2!C156</f>
        <v>11.453374878598503</v>
      </c>
      <c r="B156" s="3">
        <f>Flight2!D156</f>
        <v>92.896393017679856</v>
      </c>
      <c r="C156" s="2">
        <f>Flight2!A156</f>
        <v>41705.795833333337</v>
      </c>
      <c r="D156" s="3" t="str">
        <f>IF(ISBLANK(Flight2!N156),"",Flight2!N156)</f>
        <v/>
      </c>
      <c r="E156" s="10">
        <f>Flight2!J156</f>
        <v>10668.00000174623</v>
      </c>
      <c r="F156" s="10">
        <f t="shared" si="2"/>
        <v>10668.00000174623</v>
      </c>
      <c r="G156" s="10" t="str">
        <f>"Flight2&lt;br/&gt;"&amp;D156&amp;"&lt;br/&gt;Altitude: "&amp;INT(E156/0.3048)&amp;" ft "&amp;INT(E156)&amp;" m&lt;br/&gt;Heading: "&amp;Flight2!E156&amp;" deg "&amp;Flight2!F156&amp;"&lt;br/&gt;Speed: "&amp;Flight2!H156&amp;" km/hr&lt;br/&gt;Distance traveled: "&amp;ROUND(Flight2!M156,0)&amp;" km&lt;br/&gt;UTC Time: "&amp;TEXT(Flight2!A156,"hh:mm")&amp;"   Elapsed time: "&amp;TEXT(Flight2!A156-Flight2!$A$3,"hh:mm")</f>
        <v>Flight2&lt;br/&gt;&lt;br/&gt;Altitude: 35000 ft 10668 m&lt;br/&gt;Heading: 315 deg SW&lt;br/&gt;Speed: 860 km/hr&lt;br/&gt;Distance traveled: 2033 km&lt;br/&gt;UTC Time: 19:06   Elapsed time: 02:36</v>
      </c>
      <c r="H156" s="3" t="s">
        <v>107</v>
      </c>
      <c r="I156" s="3" t="s">
        <v>107</v>
      </c>
      <c r="J156" s="3" t="s">
        <v>187</v>
      </c>
      <c r="K156" s="3">
        <v>522</v>
      </c>
      <c r="L156" s="3" t="s">
        <v>109</v>
      </c>
      <c r="M156" s="3" t="s">
        <v>110</v>
      </c>
      <c r="N156" s="3">
        <v>0.5</v>
      </c>
      <c r="O156" s="3" t="b">
        <v>1</v>
      </c>
      <c r="P156" s="3" t="b">
        <v>1</v>
      </c>
    </row>
    <row r="157" spans="1:16" x14ac:dyDescent="0.25">
      <c r="A157" s="3">
        <f>Flight2!C157</f>
        <v>11.544508163941774</v>
      </c>
      <c r="B157" s="3">
        <f>Flight2!D157</f>
        <v>92.803362996600526</v>
      </c>
      <c r="C157" s="2">
        <f>Flight2!A157</f>
        <v>41705.796527777777</v>
      </c>
      <c r="D157" s="3" t="str">
        <f>IF(ISBLANK(Flight2!N157),"",Flight2!N157)</f>
        <v/>
      </c>
      <c r="E157" s="10">
        <f>Flight2!J157</f>
        <v>10668.00000174623</v>
      </c>
      <c r="F157" s="10">
        <f t="shared" si="2"/>
        <v>10668.00000174623</v>
      </c>
      <c r="G157" s="10" t="str">
        <f>"Flight2&lt;br/&gt;"&amp;D157&amp;"&lt;br/&gt;Altitude: "&amp;INT(E157/0.3048)&amp;" ft "&amp;INT(E157)&amp;" m&lt;br/&gt;Heading: "&amp;Flight2!E157&amp;" deg "&amp;Flight2!F157&amp;"&lt;br/&gt;Speed: "&amp;Flight2!H157&amp;" km/hr&lt;br/&gt;Distance traveled: "&amp;ROUND(Flight2!M157,0)&amp;" km&lt;br/&gt;UTC Time: "&amp;TEXT(Flight2!A157,"hh:mm")&amp;"   Elapsed time: "&amp;TEXT(Flight2!A157-Flight2!$A$3,"hh:mm")</f>
        <v>Flight2&lt;br/&gt;&lt;br/&gt;Altitude: 35000 ft 10668 m&lt;br/&gt;Heading: 315 deg SW&lt;br/&gt;Speed: 860 km/hr&lt;br/&gt;Distance traveled: 2048 km&lt;br/&gt;UTC Time: 19:07   Elapsed time: 02:37</v>
      </c>
      <c r="H157" s="3" t="s">
        <v>107</v>
      </c>
      <c r="I157" s="3" t="s">
        <v>107</v>
      </c>
      <c r="J157" s="3" t="s">
        <v>187</v>
      </c>
      <c r="K157" s="3">
        <v>522</v>
      </c>
      <c r="L157" s="3" t="s">
        <v>109</v>
      </c>
      <c r="M157" s="3" t="s">
        <v>110</v>
      </c>
      <c r="N157" s="3">
        <v>0.5</v>
      </c>
      <c r="O157" s="3" t="b">
        <v>1</v>
      </c>
      <c r="P157" s="3" t="b">
        <v>1</v>
      </c>
    </row>
    <row r="158" spans="1:16" x14ac:dyDescent="0.25">
      <c r="A158" s="3">
        <f>Flight2!C158</f>
        <v>11.637760351537191</v>
      </c>
      <c r="B158" s="3">
        <f>Flight2!D158</f>
        <v>92.708137703950612</v>
      </c>
      <c r="C158" s="2">
        <f>Flight2!A158</f>
        <v>41705.797222222223</v>
      </c>
      <c r="D158" s="3" t="str">
        <f>IF(ISBLANK(Flight2!N158),"",Flight2!N158)</f>
        <v>LAGOG 2065km tot 294km past IGRIX</v>
      </c>
      <c r="E158" s="10">
        <f>Flight2!J158</f>
        <v>10668.00000174623</v>
      </c>
      <c r="F158" s="10">
        <f t="shared" si="2"/>
        <v>10668.00000174623</v>
      </c>
      <c r="G158" s="10" t="str">
        <f>"Flight2&lt;br/&gt;"&amp;D158&amp;"&lt;br/&gt;Altitude: "&amp;INT(E158/0.3048)&amp;" ft "&amp;INT(E158)&amp;" m&lt;br/&gt;Heading: "&amp;Flight2!E158&amp;" deg "&amp;Flight2!F158&amp;"&lt;br/&gt;Speed: "&amp;Flight2!H158&amp;" km/hr&lt;br/&gt;Distance traveled: "&amp;ROUND(Flight2!M158,0)&amp;" km&lt;br/&gt;UTC Time: "&amp;TEXT(Flight2!A158,"hh:mm")&amp;"   Elapsed time: "&amp;TEXT(Flight2!A158-Flight2!$A$3,"hh:mm")</f>
        <v>Flight2&lt;br/&gt;LAGOG 2065km tot 294km past IGRIX&lt;br/&gt;Altitude: 35000 ft 10668 m&lt;br/&gt;Heading: 315 deg SW&lt;br/&gt;Speed: 880 km/hr&lt;br/&gt;Distance traveled: 2062 km&lt;br/&gt;UTC Time: 19:08   Elapsed time: 02:38</v>
      </c>
      <c r="H158" s="3" t="s">
        <v>107</v>
      </c>
      <c r="I158" s="3" t="s">
        <v>107</v>
      </c>
      <c r="J158" s="3" t="s">
        <v>187</v>
      </c>
      <c r="K158" s="3">
        <v>522</v>
      </c>
      <c r="L158" s="3" t="s">
        <v>109</v>
      </c>
      <c r="M158" s="3" t="s">
        <v>110</v>
      </c>
      <c r="N158" s="3">
        <v>0.5</v>
      </c>
      <c r="O158" s="3" t="b">
        <v>1</v>
      </c>
      <c r="P158" s="3" t="b">
        <v>1</v>
      </c>
    </row>
    <row r="159" spans="1:16" x14ac:dyDescent="0.25">
      <c r="A159" s="3">
        <f>Flight2!C159</f>
        <v>11.731012410297481</v>
      </c>
      <c r="B159" s="3">
        <f>Flight2!D159</f>
        <v>92.612880354176951</v>
      </c>
      <c r="C159" s="2">
        <f>Flight2!A159</f>
        <v>41705.79791666667</v>
      </c>
      <c r="D159" s="3" t="str">
        <f>IF(ISBLANK(Flight2!N159),"",Flight2!N159)</f>
        <v>to trench initial bearing 170.5 FB 168.5 5028km</v>
      </c>
      <c r="E159" s="10">
        <f>Flight2!J159</f>
        <v>10668.00000174623</v>
      </c>
      <c r="F159" s="10">
        <f t="shared" si="2"/>
        <v>10668.00000174623</v>
      </c>
      <c r="G159" s="10" t="str">
        <f>"Flight2&lt;br/&gt;"&amp;D159&amp;"&lt;br/&gt;Altitude: "&amp;INT(E159/0.3048)&amp;" ft "&amp;INT(E159)&amp;" m&lt;br/&gt;Heading: "&amp;Flight2!E159&amp;" deg "&amp;Flight2!F159&amp;"&lt;br/&gt;Speed: "&amp;Flight2!H159&amp;" km/hr&lt;br/&gt;Distance traveled: "&amp;ROUND(Flight2!M159,0)&amp;" km&lt;br/&gt;UTC Time: "&amp;TEXT(Flight2!A159,"hh:mm")&amp;"   Elapsed time: "&amp;TEXT(Flight2!A159-Flight2!$A$3,"hh:mm")</f>
        <v>Flight2&lt;br/&gt;to trench initial bearing 170.5 FB 168.5 5028km&lt;br/&gt;Altitude: 35000 ft 10668 m&lt;br/&gt;Heading: 325 deg S &lt;br/&gt;Speed: 880 km/hr&lt;br/&gt;Distance traveled: 2077 km&lt;br/&gt;UTC Time: 19:09   Elapsed time: 02:39</v>
      </c>
      <c r="H159" s="3" t="s">
        <v>107</v>
      </c>
      <c r="I159" s="3" t="s">
        <v>107</v>
      </c>
      <c r="J159" s="3" t="s">
        <v>187</v>
      </c>
      <c r="K159" s="3">
        <v>522</v>
      </c>
      <c r="L159" s="3" t="s">
        <v>109</v>
      </c>
      <c r="M159" s="3" t="s">
        <v>110</v>
      </c>
      <c r="N159" s="3">
        <v>0.5</v>
      </c>
      <c r="O159" s="3" t="b">
        <v>1</v>
      </c>
      <c r="P159" s="3" t="b">
        <v>1</v>
      </c>
    </row>
    <row r="160" spans="1:16" x14ac:dyDescent="0.25">
      <c r="A160" s="3">
        <f>Flight2!C160</f>
        <v>11.839048569142056</v>
      </c>
      <c r="B160" s="3">
        <f>Flight2!D160</f>
        <v>92.535581050945353</v>
      </c>
      <c r="C160" s="2">
        <f>Flight2!A160</f>
        <v>41705.798611111117</v>
      </c>
      <c r="D160" s="3" t="str">
        <f>IF(ISBLANK(Flight2!N160),"",Flight2!N160)</f>
        <v/>
      </c>
      <c r="E160" s="10">
        <f>Flight2!J160</f>
        <v>10668.00000174623</v>
      </c>
      <c r="F160" s="10">
        <f t="shared" si="2"/>
        <v>10668.00000174623</v>
      </c>
      <c r="G160" s="10" t="str">
        <f>"Flight2&lt;br/&gt;"&amp;D160&amp;"&lt;br/&gt;Altitude: "&amp;INT(E160/0.3048)&amp;" ft "&amp;INT(E160)&amp;" m&lt;br/&gt;Heading: "&amp;Flight2!E160&amp;" deg "&amp;Flight2!F160&amp;"&lt;br/&gt;Speed: "&amp;Flight2!H160&amp;" km/hr&lt;br/&gt;Distance traveled: "&amp;ROUND(Flight2!M160,0)&amp;" km&lt;br/&gt;UTC Time: "&amp;TEXT(Flight2!A160,"hh:mm")&amp;"   Elapsed time: "&amp;TEXT(Flight2!A160-Flight2!$A$3,"hh:mm")</f>
        <v>Flight2&lt;br/&gt;&lt;br/&gt;Altitude: 35000 ft 10668 m&lt;br/&gt;Heading: 325 deg S &lt;br/&gt;Speed: 880 km/hr&lt;br/&gt;Distance traveled: 2092 km&lt;br/&gt;UTC Time: 19:10   Elapsed time: 02:40</v>
      </c>
      <c r="H160" s="3" t="s">
        <v>107</v>
      </c>
      <c r="I160" s="3" t="s">
        <v>107</v>
      </c>
      <c r="J160" s="3" t="s">
        <v>187</v>
      </c>
      <c r="K160" s="3">
        <v>522</v>
      </c>
      <c r="L160" s="3" t="s">
        <v>109</v>
      </c>
      <c r="M160" s="3" t="s">
        <v>110</v>
      </c>
      <c r="N160" s="3">
        <v>0.5</v>
      </c>
      <c r="O160" s="3" t="b">
        <v>1</v>
      </c>
      <c r="P160" s="3" t="b">
        <v>1</v>
      </c>
    </row>
    <row r="161" spans="1:16" x14ac:dyDescent="0.25">
      <c r="A161" s="3">
        <f>Flight2!C161</f>
        <v>11.947084628495112</v>
      </c>
      <c r="B161" s="3">
        <f>Flight2!D161</f>
        <v>92.458251045550355</v>
      </c>
      <c r="C161" s="2">
        <f>Flight2!A161</f>
        <v>41705.799305555556</v>
      </c>
      <c r="D161" s="3" t="str">
        <f>IF(ISBLANK(Flight2!N161),"",Flight2!N161)</f>
        <v>Second automated ping</v>
      </c>
      <c r="E161" s="10">
        <f>Flight2!J161</f>
        <v>10668.00000174623</v>
      </c>
      <c r="F161" s="10">
        <f t="shared" si="2"/>
        <v>10668.00000174623</v>
      </c>
      <c r="G161" s="10" t="str">
        <f>"Flight2&lt;br/&gt;"&amp;D161&amp;"&lt;br/&gt;Altitude: "&amp;INT(E161/0.3048)&amp;" ft "&amp;INT(E161)&amp;" m&lt;br/&gt;Heading: "&amp;Flight2!E161&amp;" deg "&amp;Flight2!F161&amp;"&lt;br/&gt;Speed: "&amp;Flight2!H161&amp;" km/hr&lt;br/&gt;Distance traveled: "&amp;ROUND(Flight2!M161,0)&amp;" km&lt;br/&gt;UTC Time: "&amp;TEXT(Flight2!A161,"hh:mm")&amp;"   Elapsed time: "&amp;TEXT(Flight2!A161-Flight2!$A$3,"hh:mm")</f>
        <v>Flight2&lt;br/&gt;Second automated ping&lt;br/&gt;Altitude: 35000 ft 10668 m&lt;br/&gt;Heading: 325 deg S &lt;br/&gt;Speed: 880 km/hr&lt;br/&gt;Distance traveled: 2106 km&lt;br/&gt;UTC Time: 19:11   Elapsed time: 02:41</v>
      </c>
      <c r="H161" s="3" t="s">
        <v>107</v>
      </c>
      <c r="I161" s="3" t="s">
        <v>107</v>
      </c>
      <c r="J161" s="3" t="s">
        <v>187</v>
      </c>
      <c r="K161" s="3">
        <v>522</v>
      </c>
      <c r="L161" s="3" t="s">
        <v>109</v>
      </c>
      <c r="M161" s="3" t="s">
        <v>110</v>
      </c>
      <c r="N161" s="3">
        <v>0.5</v>
      </c>
      <c r="O161" s="3" t="b">
        <v>1</v>
      </c>
      <c r="P161" s="3" t="b">
        <v>1</v>
      </c>
    </row>
    <row r="162" spans="1:16" x14ac:dyDescent="0.25">
      <c r="A162" s="3">
        <f>Flight2!C162</f>
        <v>12.055120590541872</v>
      </c>
      <c r="B162" s="3">
        <f>Flight2!D162</f>
        <v>92.380890036838636</v>
      </c>
      <c r="C162" s="2">
        <f>Flight2!A162</f>
        <v>41705.800000000003</v>
      </c>
      <c r="D162" s="3" t="str">
        <f>IF(ISBLANK(Flight2!N162),"",Flight2!N162)</f>
        <v/>
      </c>
      <c r="E162" s="10">
        <f>Flight2!J162</f>
        <v>10668.00000174623</v>
      </c>
      <c r="F162" s="10">
        <f t="shared" si="2"/>
        <v>10668.00000174623</v>
      </c>
      <c r="G162" s="10" t="str">
        <f>"Flight2&lt;br/&gt;"&amp;D162&amp;"&lt;br/&gt;Altitude: "&amp;INT(E162/0.3048)&amp;" ft "&amp;INT(E162)&amp;" m&lt;br/&gt;Heading: "&amp;Flight2!E162&amp;" deg "&amp;Flight2!F162&amp;"&lt;br/&gt;Speed: "&amp;Flight2!H162&amp;" km/hr&lt;br/&gt;Distance traveled: "&amp;ROUND(Flight2!M162,0)&amp;" km&lt;br/&gt;UTC Time: "&amp;TEXT(Flight2!A162,"hh:mm")&amp;"   Elapsed time: "&amp;TEXT(Flight2!A162-Flight2!$A$3,"hh:mm")</f>
        <v>Flight2&lt;br/&gt;&lt;br/&gt;Altitude: 35000 ft 10668 m&lt;br/&gt;Heading: 325 deg S &lt;br/&gt;Speed: 880 km/hr&lt;br/&gt;Distance traveled: 2121 km&lt;br/&gt;UTC Time: 19:12   Elapsed time: 02:42</v>
      </c>
      <c r="H162" s="3" t="s">
        <v>107</v>
      </c>
      <c r="I162" s="3" t="s">
        <v>107</v>
      </c>
      <c r="J162" s="3" t="s">
        <v>187</v>
      </c>
      <c r="K162" s="3">
        <v>522</v>
      </c>
      <c r="L162" s="3" t="s">
        <v>109</v>
      </c>
      <c r="M162" s="3" t="s">
        <v>110</v>
      </c>
      <c r="N162" s="3">
        <v>0.5</v>
      </c>
      <c r="O162" s="3" t="b">
        <v>1</v>
      </c>
      <c r="P162" s="3" t="b">
        <v>1</v>
      </c>
    </row>
    <row r="163" spans="1:16" x14ac:dyDescent="0.25">
      <c r="A163" s="3">
        <f>Flight2!C163</f>
        <v>12.379163318629075</v>
      </c>
      <c r="B163" s="3">
        <f>Flight2!D163</f>
        <v>92.148523713097759</v>
      </c>
      <c r="C163" s="2">
        <f>Flight2!A163</f>
        <v>41705.802083333336</v>
      </c>
      <c r="D163" s="3" t="str">
        <f>IF(ISBLANK(Flight2!N163),"",Flight2!N163)</f>
        <v>Change to 5 min intervals</v>
      </c>
      <c r="E163" s="10">
        <f>Flight2!J163</f>
        <v>10668.00000174623</v>
      </c>
      <c r="F163" s="10">
        <f t="shared" si="2"/>
        <v>10668.00000174623</v>
      </c>
      <c r="G163" s="10" t="str">
        <f>"Flight2&lt;br/&gt;"&amp;D163&amp;"&lt;br/&gt;Altitude: "&amp;INT(E163/0.3048)&amp;" ft "&amp;INT(E163)&amp;" m&lt;br/&gt;Heading: "&amp;Flight2!E163&amp;" deg "&amp;Flight2!F163&amp;"&lt;br/&gt;Speed: "&amp;Flight2!H163&amp;" km/hr&lt;br/&gt;Distance traveled: "&amp;ROUND(Flight2!M163,0)&amp;" km&lt;br/&gt;UTC Time: "&amp;TEXT(Flight2!A163,"hh:mm")&amp;"   Elapsed time: "&amp;TEXT(Flight2!A163-Flight2!$A$3,"hh:mm")</f>
        <v>Flight2&lt;br/&gt;Change to 5 min intervals&lt;br/&gt;Altitude: 35000 ft 10668 m&lt;br/&gt;Heading: 325 deg S &lt;br/&gt;Speed: 880 km/hr&lt;br/&gt;Distance traveled: 2165 km&lt;br/&gt;UTC Time: 19:15   Elapsed time: 02:45</v>
      </c>
      <c r="H163" s="3" t="s">
        <v>107</v>
      </c>
      <c r="I163" s="3" t="s">
        <v>107</v>
      </c>
      <c r="J163" s="3" t="s">
        <v>187</v>
      </c>
      <c r="K163" s="3">
        <v>522</v>
      </c>
      <c r="L163" s="3" t="s">
        <v>109</v>
      </c>
      <c r="M163" s="3" t="s">
        <v>110</v>
      </c>
      <c r="N163" s="3">
        <v>0.5</v>
      </c>
      <c r="O163" s="3" t="b">
        <v>1</v>
      </c>
      <c r="P163" s="3" t="b">
        <v>1</v>
      </c>
    </row>
    <row r="164" spans="1:16" x14ac:dyDescent="0.25">
      <c r="A164" s="3">
        <f>Flight2!C164</f>
        <v>12.919117568474167</v>
      </c>
      <c r="B164" s="3">
        <f>Flight2!D164</f>
        <v>91.760430124765321</v>
      </c>
      <c r="C164" s="2">
        <f>Flight2!A164</f>
        <v>41705.805555555555</v>
      </c>
      <c r="D164" s="3" t="str">
        <f>IF(ISBLANK(Flight2!N164),"",Flight2!N164)</f>
        <v/>
      </c>
      <c r="E164" s="10">
        <f>Flight2!J164</f>
        <v>10668.00000174623</v>
      </c>
      <c r="F164" s="10">
        <f t="shared" si="2"/>
        <v>10668.00000174623</v>
      </c>
      <c r="G164" s="10" t="str">
        <f>"Flight2&lt;br/&gt;"&amp;D164&amp;"&lt;br/&gt;Altitude: "&amp;INT(E164/0.3048)&amp;" ft "&amp;INT(E164)&amp;" m&lt;br/&gt;Heading: "&amp;Flight2!E164&amp;" deg "&amp;Flight2!F164&amp;"&lt;br/&gt;Speed: "&amp;Flight2!H164&amp;" km/hr&lt;br/&gt;Distance traveled: "&amp;ROUND(Flight2!M164,0)&amp;" km&lt;br/&gt;UTC Time: "&amp;TEXT(Flight2!A164,"hh:mm")&amp;"   Elapsed time: "&amp;TEXT(Flight2!A164-Flight2!$A$3,"hh:mm")</f>
        <v>Flight2&lt;br/&gt;&lt;br/&gt;Altitude: 35000 ft 10668 m&lt;br/&gt;Heading: 325 deg S &lt;br/&gt;Speed: 880 km/hr&lt;br/&gt;Distance traveled: 2238 km&lt;br/&gt;UTC Time: 19:20   Elapsed time: 02:50</v>
      </c>
      <c r="H164" s="3" t="s">
        <v>107</v>
      </c>
      <c r="I164" s="3" t="s">
        <v>107</v>
      </c>
      <c r="J164" s="3" t="s">
        <v>187</v>
      </c>
      <c r="K164" s="3">
        <v>522</v>
      </c>
      <c r="L164" s="3" t="s">
        <v>109</v>
      </c>
      <c r="M164" s="3" t="s">
        <v>110</v>
      </c>
      <c r="N164" s="3">
        <v>0.5</v>
      </c>
      <c r="O164" s="3" t="b">
        <v>1</v>
      </c>
      <c r="P164" s="3" t="b">
        <v>1</v>
      </c>
    </row>
    <row r="165" spans="1:16" x14ac:dyDescent="0.25">
      <c r="A165" s="3">
        <f>Flight2!C165</f>
        <v>13.459059409015831</v>
      </c>
      <c r="B165" s="3">
        <f>Flight2!D165</f>
        <v>91.371478488563312</v>
      </c>
      <c r="C165" s="2">
        <f>Flight2!A165</f>
        <v>41705.809027777803</v>
      </c>
      <c r="D165" s="3" t="str">
        <f>IF(ISBLANK(Flight2!N165),"",Flight2!N165)</f>
        <v/>
      </c>
      <c r="E165" s="10">
        <f>Flight2!J165</f>
        <v>10668.00000174623</v>
      </c>
      <c r="F165" s="10">
        <f t="shared" si="2"/>
        <v>10668.00000174623</v>
      </c>
      <c r="G165" s="10" t="str">
        <f>"Flight2&lt;br/&gt;"&amp;D165&amp;"&lt;br/&gt;Altitude: "&amp;INT(E165/0.3048)&amp;" ft "&amp;INT(E165)&amp;" m&lt;br/&gt;Heading: "&amp;Flight2!E165&amp;" deg "&amp;Flight2!F165&amp;"&lt;br/&gt;Speed: "&amp;Flight2!H165&amp;" km/hr&lt;br/&gt;Distance traveled: "&amp;ROUND(Flight2!M165,0)&amp;" km&lt;br/&gt;UTC Time: "&amp;TEXT(Flight2!A165,"hh:mm")&amp;"   Elapsed time: "&amp;TEXT(Flight2!A165-Flight2!$A$3,"hh:mm")</f>
        <v>Flight2&lt;br/&gt;&lt;br/&gt;Altitude: 35000 ft 10668 m&lt;br/&gt;Heading: 325 deg S &lt;br/&gt;Speed: 880 km/hr&lt;br/&gt;Distance traveled: 2312 km&lt;br/&gt;UTC Time: 19:25   Elapsed time: 02:55</v>
      </c>
      <c r="H165" s="3" t="s">
        <v>107</v>
      </c>
      <c r="I165" s="3" t="s">
        <v>107</v>
      </c>
      <c r="J165" s="3" t="s">
        <v>187</v>
      </c>
      <c r="K165" s="3">
        <v>522</v>
      </c>
      <c r="L165" s="3" t="s">
        <v>109</v>
      </c>
      <c r="M165" s="3" t="s">
        <v>110</v>
      </c>
      <c r="N165" s="3">
        <v>0.5</v>
      </c>
      <c r="O165" s="3" t="b">
        <v>1</v>
      </c>
      <c r="P165" s="3" t="b">
        <v>1</v>
      </c>
    </row>
    <row r="166" spans="1:16" x14ac:dyDescent="0.25">
      <c r="A166" s="3">
        <f>Flight2!C166</f>
        <v>13.998988771979201</v>
      </c>
      <c r="B166" s="3">
        <f>Flight2!D166</f>
        <v>90.98163033369427</v>
      </c>
      <c r="C166" s="2">
        <f>Flight2!A166</f>
        <v>41705.8125</v>
      </c>
      <c r="D166" s="3" t="str">
        <f>IF(ISBLANK(Flight2!N166),"",Flight2!N166)</f>
        <v/>
      </c>
      <c r="E166" s="10">
        <f>Flight2!J166</f>
        <v>10668.00000174623</v>
      </c>
      <c r="F166" s="10">
        <f t="shared" si="2"/>
        <v>10668.00000174623</v>
      </c>
      <c r="G166" s="10" t="str">
        <f>"Flight2&lt;br/&gt;"&amp;D166&amp;"&lt;br/&gt;Altitude: "&amp;INT(E166/0.3048)&amp;" ft "&amp;INT(E166)&amp;" m&lt;br/&gt;Heading: "&amp;Flight2!E166&amp;" deg "&amp;Flight2!F166&amp;"&lt;br/&gt;Speed: "&amp;Flight2!H166&amp;" km/hr&lt;br/&gt;Distance traveled: "&amp;ROUND(Flight2!M166,0)&amp;" km&lt;br/&gt;UTC Time: "&amp;TEXT(Flight2!A166,"hh:mm")&amp;"   Elapsed time: "&amp;TEXT(Flight2!A166-Flight2!$A$3,"hh:mm")</f>
        <v>Flight2&lt;br/&gt;&lt;br/&gt;Altitude: 35000 ft 10668 m&lt;br/&gt;Heading: 325 deg S &lt;br/&gt;Speed: 880 km/hr&lt;br/&gt;Distance traveled: 2385 km&lt;br/&gt;UTC Time: 19:30   Elapsed time: 03:00</v>
      </c>
      <c r="H166" s="3" t="s">
        <v>107</v>
      </c>
      <c r="I166" s="3" t="s">
        <v>107</v>
      </c>
      <c r="J166" s="3" t="s">
        <v>187</v>
      </c>
      <c r="K166" s="3">
        <v>522</v>
      </c>
      <c r="L166" s="3" t="s">
        <v>109</v>
      </c>
      <c r="M166" s="3" t="s">
        <v>110</v>
      </c>
      <c r="N166" s="3">
        <v>0.5</v>
      </c>
      <c r="O166" s="3" t="b">
        <v>1</v>
      </c>
      <c r="P166" s="3" t="b">
        <v>1</v>
      </c>
    </row>
    <row r="167" spans="1:16" x14ac:dyDescent="0.25">
      <c r="A167" s="3">
        <f>Flight2!C167</f>
        <v>14.538905606837929</v>
      </c>
      <c r="B167" s="3">
        <f>Flight2!D167</f>
        <v>90.590846750807628</v>
      </c>
      <c r="C167" s="2">
        <f>Flight2!A167</f>
        <v>41705.815972222197</v>
      </c>
      <c r="D167" s="3" t="str">
        <f>IF(ISBLANK(Flight2!N167),"",Flight2!N167)</f>
        <v/>
      </c>
      <c r="E167" s="10">
        <f>Flight2!J167</f>
        <v>10668.00000174623</v>
      </c>
      <c r="F167" s="10">
        <f t="shared" si="2"/>
        <v>10668.00000174623</v>
      </c>
      <c r="G167" s="10" t="str">
        <f>"Flight2&lt;br/&gt;"&amp;D167&amp;"&lt;br/&gt;Altitude: "&amp;INT(E167/0.3048)&amp;" ft "&amp;INT(E167)&amp;" m&lt;br/&gt;Heading: "&amp;Flight2!E167&amp;" deg "&amp;Flight2!F167&amp;"&lt;br/&gt;Speed: "&amp;Flight2!H167&amp;" km/hr&lt;br/&gt;Distance traveled: "&amp;ROUND(Flight2!M167,0)&amp;" km&lt;br/&gt;UTC Time: "&amp;TEXT(Flight2!A167,"hh:mm")&amp;"   Elapsed time: "&amp;TEXT(Flight2!A167-Flight2!$A$3,"hh:mm")</f>
        <v>Flight2&lt;br/&gt;&lt;br/&gt;Altitude: 35000 ft 10668 m&lt;br/&gt;Heading: 325 deg S &lt;br/&gt;Speed: 880 km/hr&lt;br/&gt;Distance traveled: 2458 km&lt;br/&gt;UTC Time: 19:35   Elapsed time: 03:05</v>
      </c>
      <c r="H167" s="3" t="s">
        <v>107</v>
      </c>
      <c r="I167" s="3" t="s">
        <v>107</v>
      </c>
      <c r="J167" s="3" t="s">
        <v>187</v>
      </c>
      <c r="K167" s="3">
        <v>522</v>
      </c>
      <c r="L167" s="3" t="s">
        <v>109</v>
      </c>
      <c r="M167" s="3" t="s">
        <v>110</v>
      </c>
      <c r="N167" s="3">
        <v>0.5</v>
      </c>
      <c r="O167" s="3" t="b">
        <v>1</v>
      </c>
      <c r="P167" s="3" t="b">
        <v>1</v>
      </c>
    </row>
    <row r="168" spans="1:16" x14ac:dyDescent="0.25">
      <c r="A168" s="3">
        <f>Flight2!C168</f>
        <v>15.078809853628965</v>
      </c>
      <c r="B168" s="3">
        <f>Flight2!D168</f>
        <v>90.1990883906401</v>
      </c>
      <c r="C168" s="2">
        <f>Flight2!A168</f>
        <v>41705.819444444402</v>
      </c>
      <c r="D168" s="3" t="str">
        <f>IF(ISBLANK(Flight2!N168),"",Flight2!N168)</f>
        <v>BFO point</v>
      </c>
      <c r="E168" s="10">
        <f>Flight2!J168</f>
        <v>10668.00000174623</v>
      </c>
      <c r="F168" s="10">
        <f t="shared" si="2"/>
        <v>10668.00000174623</v>
      </c>
      <c r="G168" s="10" t="str">
        <f>"Flight2&lt;br/&gt;"&amp;D168&amp;"&lt;br/&gt;Altitude: "&amp;INT(E168/0.3048)&amp;" ft "&amp;INT(E168)&amp;" m&lt;br/&gt;Heading: "&amp;Flight2!E168&amp;" deg "&amp;Flight2!F168&amp;"&lt;br/&gt;Speed: "&amp;Flight2!H168&amp;" km/hr&lt;br/&gt;Distance traveled: "&amp;ROUND(Flight2!M168,0)&amp;" km&lt;br/&gt;UTC Time: "&amp;TEXT(Flight2!A168,"hh:mm")&amp;"   Elapsed time: "&amp;TEXT(Flight2!A168-Flight2!$A$3,"hh:mm")</f>
        <v>Flight2&lt;br/&gt;BFO point&lt;br/&gt;Altitude: 35000 ft 10668 m&lt;br/&gt;Heading: 325 deg S &lt;br/&gt;Speed: 880 km/hr&lt;br/&gt;Distance traveled: 2532 km&lt;br/&gt;UTC Time: 19:40   Elapsed time: 03:10</v>
      </c>
      <c r="H168" s="3" t="s">
        <v>107</v>
      </c>
      <c r="I168" s="3" t="s">
        <v>107</v>
      </c>
      <c r="J168" s="3" t="s">
        <v>187</v>
      </c>
      <c r="K168" s="3">
        <v>522</v>
      </c>
      <c r="L168" s="3" t="s">
        <v>109</v>
      </c>
      <c r="M168" s="3" t="s">
        <v>110</v>
      </c>
      <c r="N168" s="3">
        <v>0.5</v>
      </c>
      <c r="O168" s="3" t="b">
        <v>1</v>
      </c>
      <c r="P168" s="3" t="b">
        <v>1</v>
      </c>
    </row>
    <row r="169" spans="1:16" x14ac:dyDescent="0.25">
      <c r="A169" s="3">
        <f>Flight2!C169</f>
        <v>15.618701446298225</v>
      </c>
      <c r="B169" s="3">
        <f>Flight2!D169</f>
        <v>89.806315440137354</v>
      </c>
      <c r="C169" s="2">
        <f>Flight2!A169</f>
        <v>41705.822916666599</v>
      </c>
      <c r="D169" s="3" t="str">
        <f>IF(ISBLANK(Flight2!N169),"",Flight2!N169)</f>
        <v/>
      </c>
      <c r="E169" s="10">
        <f>Flight2!J169</f>
        <v>10668.00000174623</v>
      </c>
      <c r="F169" s="10">
        <f t="shared" si="2"/>
        <v>10668.00000174623</v>
      </c>
      <c r="G169" s="10" t="str">
        <f>"Flight2&lt;br/&gt;"&amp;D169&amp;"&lt;br/&gt;Altitude: "&amp;INT(E169/0.3048)&amp;" ft "&amp;INT(E169)&amp;" m&lt;br/&gt;Heading: "&amp;Flight2!E169&amp;" deg "&amp;Flight2!F169&amp;"&lt;br/&gt;Speed: "&amp;Flight2!H169&amp;" km/hr&lt;br/&gt;Distance traveled: "&amp;ROUND(Flight2!M169,0)&amp;" km&lt;br/&gt;UTC Time: "&amp;TEXT(Flight2!A169,"hh:mm")&amp;"   Elapsed time: "&amp;TEXT(Flight2!A169-Flight2!$A$3,"hh:mm")</f>
        <v>Flight2&lt;br/&gt;&lt;br/&gt;Altitude: 35000 ft 10668 m&lt;br/&gt;Heading: 325 deg S &lt;br/&gt;Speed: 880 km/hr&lt;br/&gt;Distance traveled: 2605 km&lt;br/&gt;UTC Time: 19:45   Elapsed time: 03:15</v>
      </c>
      <c r="H169" s="3" t="s">
        <v>107</v>
      </c>
      <c r="I169" s="3" t="s">
        <v>107</v>
      </c>
      <c r="J169" s="3" t="s">
        <v>187</v>
      </c>
      <c r="K169" s="3">
        <v>522</v>
      </c>
      <c r="L169" s="3" t="s">
        <v>109</v>
      </c>
      <c r="M169" s="3" t="s">
        <v>110</v>
      </c>
      <c r="N169" s="3">
        <v>0.5</v>
      </c>
      <c r="O169" s="3" t="b">
        <v>1</v>
      </c>
      <c r="P169" s="3" t="b">
        <v>1</v>
      </c>
    </row>
    <row r="170" spans="1:16" x14ac:dyDescent="0.25">
      <c r="A170" s="3">
        <f>Flight2!C170</f>
        <v>16.158580335262332</v>
      </c>
      <c r="B170" s="3">
        <f>Flight2!D170</f>
        <v>89.412487583911215</v>
      </c>
      <c r="C170" s="2">
        <f>Flight2!A170</f>
        <v>41705.826388888898</v>
      </c>
      <c r="D170" s="3" t="str">
        <f>IF(ISBLANK(Flight2!N170),"",Flight2!N170)</f>
        <v/>
      </c>
      <c r="E170" s="10">
        <f>Flight2!J170</f>
        <v>10668.00000174623</v>
      </c>
      <c r="F170" s="10">
        <f t="shared" si="2"/>
        <v>10668.00000174623</v>
      </c>
      <c r="G170" s="10" t="str">
        <f>"Flight2&lt;br/&gt;"&amp;D170&amp;"&lt;br/&gt;Altitude: "&amp;INT(E170/0.3048)&amp;" ft "&amp;INT(E170)&amp;" m&lt;br/&gt;Heading: "&amp;Flight2!E170&amp;" deg "&amp;Flight2!F170&amp;"&lt;br/&gt;Speed: "&amp;Flight2!H170&amp;" km/hr&lt;br/&gt;Distance traveled: "&amp;ROUND(Flight2!M170,0)&amp;" km&lt;br/&gt;UTC Time: "&amp;TEXT(Flight2!A170,"hh:mm")&amp;"   Elapsed time: "&amp;TEXT(Flight2!A170-Flight2!$A$3,"hh:mm")</f>
        <v>Flight2&lt;br/&gt;&lt;br/&gt;Altitude: 35000 ft 10668 m&lt;br/&gt;Heading: 325 deg S &lt;br/&gt;Speed: 880 km/hr&lt;br/&gt;Distance traveled: 2678 km&lt;br/&gt;UTC Time: 19:50   Elapsed time: 03:20</v>
      </c>
      <c r="H170" s="3" t="s">
        <v>107</v>
      </c>
      <c r="I170" s="3" t="s">
        <v>107</v>
      </c>
      <c r="J170" s="3" t="s">
        <v>187</v>
      </c>
      <c r="K170" s="3">
        <v>522</v>
      </c>
      <c r="L170" s="3" t="s">
        <v>109</v>
      </c>
      <c r="M170" s="3" t="s">
        <v>110</v>
      </c>
      <c r="N170" s="3">
        <v>0.5</v>
      </c>
      <c r="O170" s="3" t="b">
        <v>1</v>
      </c>
      <c r="P170" s="3" t="b">
        <v>1</v>
      </c>
    </row>
    <row r="171" spans="1:16" x14ac:dyDescent="0.25">
      <c r="A171" s="3">
        <f>Flight2!C171</f>
        <v>16.698446420652591</v>
      </c>
      <c r="B171" s="3">
        <f>Flight2!D171</f>
        <v>89.017564030380058</v>
      </c>
      <c r="C171" s="2">
        <f>Flight2!A171</f>
        <v>41705.829861111102</v>
      </c>
      <c r="D171" s="3" t="str">
        <f>IF(ISBLANK(Flight2!N171),"",Flight2!N171)</f>
        <v/>
      </c>
      <c r="E171" s="10">
        <f>Flight2!J171</f>
        <v>10668.00000174623</v>
      </c>
      <c r="F171" s="10">
        <f t="shared" si="2"/>
        <v>10668.00000174623</v>
      </c>
      <c r="G171" s="10" t="str">
        <f>"Flight2&lt;br/&gt;"&amp;D171&amp;"&lt;br/&gt;Altitude: "&amp;INT(E171/0.3048)&amp;" ft "&amp;INT(E171)&amp;" m&lt;br/&gt;Heading: "&amp;Flight2!E171&amp;" deg "&amp;Flight2!F171&amp;"&lt;br/&gt;Speed: "&amp;Flight2!H171&amp;" km/hr&lt;br/&gt;Distance traveled: "&amp;ROUND(Flight2!M171,0)&amp;" km&lt;br/&gt;UTC Time: "&amp;TEXT(Flight2!A171,"hh:mm")&amp;"   Elapsed time: "&amp;TEXT(Flight2!A171-Flight2!$A$3,"hh:mm")</f>
        <v>Flight2&lt;br/&gt;&lt;br/&gt;Altitude: 35000 ft 10668 m&lt;br/&gt;Heading: 325 deg S &lt;br/&gt;Speed: 880 km/hr&lt;br/&gt;Distance traveled: 2752 km&lt;br/&gt;UTC Time: 19:55   Elapsed time: 03:25</v>
      </c>
      <c r="H171" s="3" t="s">
        <v>107</v>
      </c>
      <c r="I171" s="3" t="s">
        <v>107</v>
      </c>
      <c r="J171" s="3" t="s">
        <v>187</v>
      </c>
      <c r="K171" s="3">
        <v>522</v>
      </c>
      <c r="L171" s="3" t="s">
        <v>109</v>
      </c>
      <c r="M171" s="3" t="s">
        <v>110</v>
      </c>
      <c r="N171" s="3">
        <v>0.5</v>
      </c>
      <c r="O171" s="3" t="b">
        <v>1</v>
      </c>
      <c r="P171" s="3" t="b">
        <v>1</v>
      </c>
    </row>
    <row r="172" spans="1:16" x14ac:dyDescent="0.25">
      <c r="A172" s="3">
        <f>Flight2!C172</f>
        <v>17.238299643835873</v>
      </c>
      <c r="B172" s="3">
        <f>Flight2!D172</f>
        <v>88.621503421603265</v>
      </c>
      <c r="C172" s="2">
        <f>Flight2!A172</f>
        <v>41705.833333333299</v>
      </c>
      <c r="D172" s="3" t="str">
        <f>IF(ISBLANK(Flight2!N172),"",Flight2!N172)</f>
        <v/>
      </c>
      <c r="E172" s="10">
        <f>Flight2!J172</f>
        <v>10668.00000174623</v>
      </c>
      <c r="F172" s="10">
        <f t="shared" si="2"/>
        <v>10668.00000174623</v>
      </c>
      <c r="G172" s="10" t="str">
        <f>"Flight2&lt;br/&gt;"&amp;D172&amp;"&lt;br/&gt;Altitude: "&amp;INT(E172/0.3048)&amp;" ft "&amp;INT(E172)&amp;" m&lt;br/&gt;Heading: "&amp;Flight2!E172&amp;" deg "&amp;Flight2!F172&amp;"&lt;br/&gt;Speed: "&amp;Flight2!H172&amp;" km/hr&lt;br/&gt;Distance traveled: "&amp;ROUND(Flight2!M172,0)&amp;" km&lt;br/&gt;UTC Time: "&amp;TEXT(Flight2!A172,"hh:mm")&amp;"   Elapsed time: "&amp;TEXT(Flight2!A172-Flight2!$A$3,"hh:mm")</f>
        <v>Flight2&lt;br/&gt;&lt;br/&gt;Altitude: 35000 ft 10668 m&lt;br/&gt;Heading: 325 deg S &lt;br/&gt;Speed: 880 km/hr&lt;br/&gt;Distance traveled: 2825 km&lt;br/&gt;UTC Time: 20:00   Elapsed time: 03:30</v>
      </c>
      <c r="H172" s="3" t="s">
        <v>107</v>
      </c>
      <c r="I172" s="3" t="s">
        <v>107</v>
      </c>
      <c r="J172" s="3" t="s">
        <v>187</v>
      </c>
      <c r="K172" s="3">
        <v>522</v>
      </c>
      <c r="L172" s="3" t="s">
        <v>109</v>
      </c>
      <c r="M172" s="3" t="s">
        <v>110</v>
      </c>
      <c r="N172" s="3">
        <v>0.5</v>
      </c>
      <c r="O172" s="3" t="b">
        <v>1</v>
      </c>
      <c r="P172" s="3" t="b">
        <v>1</v>
      </c>
    </row>
    <row r="173" spans="1:16" x14ac:dyDescent="0.25">
      <c r="A173" s="3">
        <f>Flight2!C173</f>
        <v>17.778139930827756</v>
      </c>
      <c r="B173" s="3">
        <f>Flight2!D173</f>
        <v>88.224263850640043</v>
      </c>
      <c r="C173" s="2">
        <f>Flight2!A173</f>
        <v>41705.836805555497</v>
      </c>
      <c r="D173" s="3" t="str">
        <f>IF(ISBLANK(Flight2!N173),"",Flight2!N173)</f>
        <v/>
      </c>
      <c r="E173" s="10">
        <f>Flight2!J173</f>
        <v>10668.00000174623</v>
      </c>
      <c r="F173" s="10">
        <f t="shared" si="2"/>
        <v>10668.00000174623</v>
      </c>
      <c r="G173" s="10" t="str">
        <f>"Flight2&lt;br/&gt;"&amp;D173&amp;"&lt;br/&gt;Altitude: "&amp;INT(E173/0.3048)&amp;" ft "&amp;INT(E173)&amp;" m&lt;br/&gt;Heading: "&amp;Flight2!E173&amp;" deg "&amp;Flight2!F173&amp;"&lt;br/&gt;Speed: "&amp;Flight2!H173&amp;" km/hr&lt;br/&gt;Distance traveled: "&amp;ROUND(Flight2!M173,0)&amp;" km&lt;br/&gt;UTC Time: "&amp;TEXT(Flight2!A173,"hh:mm")&amp;"   Elapsed time: "&amp;TEXT(Flight2!A173-Flight2!$A$3,"hh:mm")</f>
        <v>Flight2&lt;br/&gt;&lt;br/&gt;Altitude: 35000 ft 10668 m&lt;br/&gt;Heading: 325 deg S &lt;br/&gt;Speed: 880 km/hr&lt;br/&gt;Distance traveled: 2898 km&lt;br/&gt;UTC Time: 20:05   Elapsed time: 03:35</v>
      </c>
      <c r="H173" s="3" t="s">
        <v>107</v>
      </c>
      <c r="I173" s="3" t="s">
        <v>107</v>
      </c>
      <c r="J173" s="3" t="s">
        <v>187</v>
      </c>
      <c r="K173" s="3">
        <v>522</v>
      </c>
      <c r="L173" s="3" t="s">
        <v>109</v>
      </c>
      <c r="M173" s="3" t="s">
        <v>110</v>
      </c>
      <c r="N173" s="3">
        <v>0.5</v>
      </c>
      <c r="O173" s="3" t="b">
        <v>1</v>
      </c>
      <c r="P173" s="3" t="b">
        <v>1</v>
      </c>
    </row>
    <row r="174" spans="1:16" x14ac:dyDescent="0.25">
      <c r="A174" s="3">
        <f>Flight2!C174</f>
        <v>18.317967204668076</v>
      </c>
      <c r="B174" s="3">
        <f>Flight2!D174</f>
        <v>87.82580282785969</v>
      </c>
      <c r="C174" s="2">
        <f>Flight2!A174</f>
        <v>41705.840277777701</v>
      </c>
      <c r="D174" s="3" t="str">
        <f>IF(ISBLANK(Flight2!N174),"",Flight2!N174)</f>
        <v/>
      </c>
      <c r="E174" s="10">
        <f>Flight2!J174</f>
        <v>10668.00000174623</v>
      </c>
      <c r="F174" s="10">
        <f t="shared" si="2"/>
        <v>10668.00000174623</v>
      </c>
      <c r="G174" s="10" t="str">
        <f>"Flight2&lt;br/&gt;"&amp;D174&amp;"&lt;br/&gt;Altitude: "&amp;INT(E174/0.3048)&amp;" ft "&amp;INT(E174)&amp;" m&lt;br/&gt;Heading: "&amp;Flight2!E174&amp;" deg "&amp;Flight2!F174&amp;"&lt;br/&gt;Speed: "&amp;Flight2!H174&amp;" km/hr&lt;br/&gt;Distance traveled: "&amp;ROUND(Flight2!M174,0)&amp;" km&lt;br/&gt;UTC Time: "&amp;TEXT(Flight2!A174,"hh:mm")&amp;"   Elapsed time: "&amp;TEXT(Flight2!A174-Flight2!$A$3,"hh:mm")</f>
        <v>Flight2&lt;br/&gt;&lt;br/&gt;Altitude: 35000 ft 10668 m&lt;br/&gt;Heading: 325 deg S &lt;br/&gt;Speed: 880 km/hr&lt;br/&gt;Distance traveled: 2972 km&lt;br/&gt;UTC Time: 20:10   Elapsed time: 03:40</v>
      </c>
      <c r="H174" s="3" t="s">
        <v>107</v>
      </c>
      <c r="I174" s="3" t="s">
        <v>107</v>
      </c>
      <c r="J174" s="3" t="s">
        <v>187</v>
      </c>
      <c r="K174" s="3">
        <v>522</v>
      </c>
      <c r="L174" s="3" t="s">
        <v>109</v>
      </c>
      <c r="M174" s="3" t="s">
        <v>110</v>
      </c>
      <c r="N174" s="3">
        <v>0.5</v>
      </c>
      <c r="O174" s="3" t="b">
        <v>1</v>
      </c>
      <c r="P174" s="3" t="b">
        <v>1</v>
      </c>
    </row>
    <row r="175" spans="1:16" x14ac:dyDescent="0.25">
      <c r="A175" s="3">
        <f>Flight2!C175</f>
        <v>18.857781397790291</v>
      </c>
      <c r="B175" s="3">
        <f>Flight2!D175</f>
        <v>87.426077246349848</v>
      </c>
      <c r="C175" s="2">
        <f>Flight2!A175</f>
        <v>41705.84375</v>
      </c>
      <c r="D175" s="3" t="str">
        <f>IF(ISBLANK(Flight2!N175),"",Flight2!N175)</f>
        <v/>
      </c>
      <c r="E175" s="10">
        <f>Flight2!J175</f>
        <v>10668.00000174623</v>
      </c>
      <c r="F175" s="10">
        <f t="shared" si="2"/>
        <v>10668.00000174623</v>
      </c>
      <c r="G175" s="10" t="str">
        <f>"Flight2&lt;br/&gt;"&amp;D175&amp;"&lt;br/&gt;Altitude: "&amp;INT(E175/0.3048)&amp;" ft "&amp;INT(E175)&amp;" m&lt;br/&gt;Heading: "&amp;Flight2!E175&amp;" deg "&amp;Flight2!F175&amp;"&lt;br/&gt;Speed: "&amp;Flight2!H175&amp;" km/hr&lt;br/&gt;Distance traveled: "&amp;ROUND(Flight2!M175,0)&amp;" km&lt;br/&gt;UTC Time: "&amp;TEXT(Flight2!A175,"hh:mm")&amp;"   Elapsed time: "&amp;TEXT(Flight2!A175-Flight2!$A$3,"hh:mm")</f>
        <v>Flight2&lt;br/&gt;&lt;br/&gt;Altitude: 35000 ft 10668 m&lt;br/&gt;Heading: 325 deg S &lt;br/&gt;Speed: 880 km/hr&lt;br/&gt;Distance traveled: 3045 km&lt;br/&gt;UTC Time: 20:15   Elapsed time: 03:45</v>
      </c>
      <c r="H175" s="3" t="s">
        <v>107</v>
      </c>
      <c r="I175" s="3" t="s">
        <v>107</v>
      </c>
      <c r="J175" s="3" t="s">
        <v>187</v>
      </c>
      <c r="K175" s="3">
        <v>522</v>
      </c>
      <c r="L175" s="3" t="s">
        <v>109</v>
      </c>
      <c r="M175" s="3" t="s">
        <v>110</v>
      </c>
      <c r="N175" s="3">
        <v>0.5</v>
      </c>
      <c r="O175" s="3" t="b">
        <v>1</v>
      </c>
      <c r="P175" s="3" t="b">
        <v>1</v>
      </c>
    </row>
    <row r="176" spans="1:16" x14ac:dyDescent="0.25">
      <c r="A176" s="3">
        <f>Flight2!C176</f>
        <v>19.397582395440736</v>
      </c>
      <c r="B176" s="3">
        <f>Flight2!D176</f>
        <v>87.025043397792402</v>
      </c>
      <c r="C176" s="2">
        <f>Flight2!A176</f>
        <v>41705.847222222197</v>
      </c>
      <c r="D176" s="3" t="str">
        <f>IF(ISBLANK(Flight2!N176),"",Flight2!N176)</f>
        <v/>
      </c>
      <c r="E176" s="10">
        <f>Flight2!J176</f>
        <v>10668.00000174623</v>
      </c>
      <c r="F176" s="10">
        <f t="shared" si="2"/>
        <v>10668.00000174623</v>
      </c>
      <c r="G176" s="10" t="str">
        <f>"Flight2&lt;br/&gt;"&amp;D176&amp;"&lt;br/&gt;Altitude: "&amp;INT(E176/0.3048)&amp;" ft "&amp;INT(E176)&amp;" m&lt;br/&gt;Heading: "&amp;Flight2!E176&amp;" deg "&amp;Flight2!F176&amp;"&lt;br/&gt;Speed: "&amp;Flight2!H176&amp;" km/hr&lt;br/&gt;Distance traveled: "&amp;ROUND(Flight2!M176,0)&amp;" km&lt;br/&gt;UTC Time: "&amp;TEXT(Flight2!A176,"hh:mm")&amp;"   Elapsed time: "&amp;TEXT(Flight2!A176-Flight2!$A$3,"hh:mm")</f>
        <v>Flight2&lt;br/&gt;&lt;br/&gt;Altitude: 35000 ft 10668 m&lt;br/&gt;Heading: 325 deg S &lt;br/&gt;Speed: 880 km/hr&lt;br/&gt;Distance traveled: 3118 km&lt;br/&gt;UTC Time: 20:20   Elapsed time: 03:50</v>
      </c>
      <c r="H176" s="3" t="s">
        <v>107</v>
      </c>
      <c r="I176" s="3" t="s">
        <v>107</v>
      </c>
      <c r="J176" s="3" t="s">
        <v>187</v>
      </c>
      <c r="K176" s="3">
        <v>522</v>
      </c>
      <c r="L176" s="3" t="s">
        <v>109</v>
      </c>
      <c r="M176" s="3" t="s">
        <v>110</v>
      </c>
      <c r="N176" s="3">
        <v>0.5</v>
      </c>
      <c r="O176" s="3" t="b">
        <v>1</v>
      </c>
      <c r="P176" s="3" t="b">
        <v>1</v>
      </c>
    </row>
    <row r="177" spans="1:16" x14ac:dyDescent="0.25">
      <c r="A177" s="3">
        <f>Flight2!C177</f>
        <v>19.937370127162001</v>
      </c>
      <c r="B177" s="3">
        <f>Flight2!D177</f>
        <v>86.622656877550185</v>
      </c>
      <c r="C177" s="2">
        <f>Flight2!A177</f>
        <v>41705.850694444402</v>
      </c>
      <c r="D177" s="3" t="str">
        <f>IF(ISBLANK(Flight2!N177),"",Flight2!N177)</f>
        <v/>
      </c>
      <c r="E177" s="10">
        <f>Flight2!J177</f>
        <v>10668.00000174623</v>
      </c>
      <c r="F177" s="10">
        <f t="shared" si="2"/>
        <v>10668.00000174623</v>
      </c>
      <c r="G177" s="10" t="str">
        <f>"Flight2&lt;br/&gt;"&amp;D177&amp;"&lt;br/&gt;Altitude: "&amp;INT(E177/0.3048)&amp;" ft "&amp;INT(E177)&amp;" m&lt;br/&gt;Heading: "&amp;Flight2!E177&amp;" deg "&amp;Flight2!F177&amp;"&lt;br/&gt;Speed: "&amp;Flight2!H177&amp;" km/hr&lt;br/&gt;Distance traveled: "&amp;ROUND(Flight2!M177,0)&amp;" km&lt;br/&gt;UTC Time: "&amp;TEXT(Flight2!A177,"hh:mm")&amp;"   Elapsed time: "&amp;TEXT(Flight2!A177-Flight2!$A$3,"hh:mm")</f>
        <v>Flight2&lt;br/&gt;&lt;br/&gt;Altitude: 35000 ft 10668 m&lt;br/&gt;Heading: 325 deg S &lt;br/&gt;Speed: 880 km/hr&lt;br/&gt;Distance traveled: 3192 km&lt;br/&gt;UTC Time: 20:25   Elapsed time: 03:55</v>
      </c>
      <c r="H177" s="3" t="s">
        <v>107</v>
      </c>
      <c r="I177" s="3" t="s">
        <v>107</v>
      </c>
      <c r="J177" s="3" t="s">
        <v>187</v>
      </c>
      <c r="K177" s="3">
        <v>522</v>
      </c>
      <c r="L177" s="3" t="s">
        <v>109</v>
      </c>
      <c r="M177" s="3" t="s">
        <v>110</v>
      </c>
      <c r="N177" s="3">
        <v>0.5</v>
      </c>
      <c r="O177" s="3" t="b">
        <v>1</v>
      </c>
      <c r="P177" s="3" t="b">
        <v>1</v>
      </c>
    </row>
    <row r="178" spans="1:16" x14ac:dyDescent="0.25">
      <c r="A178" s="3">
        <f>Flight2!C178</f>
        <v>20.477144500032537</v>
      </c>
      <c r="B178" s="3">
        <f>Flight2!D178</f>
        <v>86.218872606352562</v>
      </c>
      <c r="C178" s="2">
        <f>Flight2!A178</f>
        <v>41705.854166666599</v>
      </c>
      <c r="D178" s="3" t="str">
        <f>IF(ISBLANK(Flight2!N178),"",Flight2!N178)</f>
        <v/>
      </c>
      <c r="E178" s="10">
        <f>Flight2!J178</f>
        <v>10668.00000174623</v>
      </c>
      <c r="F178" s="10">
        <f t="shared" si="2"/>
        <v>10668.00000174623</v>
      </c>
      <c r="G178" s="10" t="str">
        <f>"Flight2&lt;br/&gt;"&amp;D178&amp;"&lt;br/&gt;Altitude: "&amp;INT(E178/0.3048)&amp;" ft "&amp;INT(E178)&amp;" m&lt;br/&gt;Heading: "&amp;Flight2!E178&amp;" deg "&amp;Flight2!F178&amp;"&lt;br/&gt;Speed: "&amp;Flight2!H178&amp;" km/hr&lt;br/&gt;Distance traveled: "&amp;ROUND(Flight2!M178,0)&amp;" km&lt;br/&gt;UTC Time: "&amp;TEXT(Flight2!A178,"hh:mm")&amp;"   Elapsed time: "&amp;TEXT(Flight2!A178-Flight2!$A$3,"hh:mm")</f>
        <v>Flight2&lt;br/&gt;&lt;br/&gt;Altitude: 35000 ft 10668 m&lt;br/&gt;Heading: 325 deg S &lt;br/&gt;Speed: 880 km/hr&lt;br/&gt;Distance traveled: 3265 km&lt;br/&gt;UTC Time: 20:30   Elapsed time: 04:00</v>
      </c>
      <c r="H178" s="3" t="s">
        <v>107</v>
      </c>
      <c r="I178" s="3" t="s">
        <v>107</v>
      </c>
      <c r="J178" s="3" t="s">
        <v>187</v>
      </c>
      <c r="K178" s="3">
        <v>522</v>
      </c>
      <c r="L178" s="3" t="s">
        <v>109</v>
      </c>
      <c r="M178" s="3" t="s">
        <v>110</v>
      </c>
      <c r="N178" s="3">
        <v>0.5</v>
      </c>
      <c r="O178" s="3" t="b">
        <v>1</v>
      </c>
      <c r="P178" s="3" t="b">
        <v>1</v>
      </c>
    </row>
    <row r="179" spans="1:16" x14ac:dyDescent="0.25">
      <c r="A179" s="3">
        <f>Flight2!C179</f>
        <v>21.016905422325305</v>
      </c>
      <c r="B179" s="3">
        <f>Flight2!D179</f>
        <v>85.813644783940433</v>
      </c>
      <c r="C179" s="2">
        <f>Flight2!A179</f>
        <v>41705.857638888803</v>
      </c>
      <c r="D179" s="3" t="str">
        <f>IF(ISBLANK(Flight2!N179),"",Flight2!N179)</f>
        <v/>
      </c>
      <c r="E179" s="10">
        <f>Flight2!J179</f>
        <v>10668.00000174623</v>
      </c>
      <c r="F179" s="10">
        <f t="shared" si="2"/>
        <v>10668.00000174623</v>
      </c>
      <c r="G179" s="10" t="str">
        <f>"Flight2&lt;br/&gt;"&amp;D179&amp;"&lt;br/&gt;Altitude: "&amp;INT(E179/0.3048)&amp;" ft "&amp;INT(E179)&amp;" m&lt;br/&gt;Heading: "&amp;Flight2!E179&amp;" deg "&amp;Flight2!F179&amp;"&lt;br/&gt;Speed: "&amp;Flight2!H179&amp;" km/hr&lt;br/&gt;Distance traveled: "&amp;ROUND(Flight2!M179,0)&amp;" km&lt;br/&gt;UTC Time: "&amp;TEXT(Flight2!A179,"hh:mm")&amp;"   Elapsed time: "&amp;TEXT(Flight2!A179-Flight2!$A$3,"hh:mm")</f>
        <v>Flight2&lt;br/&gt;&lt;br/&gt;Altitude: 35000 ft 10668 m&lt;br/&gt;Heading: 323 deg S &lt;br/&gt;Speed: 880 km/hr&lt;br/&gt;Distance traveled: 3338 km&lt;br/&gt;UTC Time: 20:35   Elapsed time: 04:05</v>
      </c>
      <c r="H179" s="3" t="s">
        <v>107</v>
      </c>
      <c r="I179" s="3" t="s">
        <v>107</v>
      </c>
      <c r="J179" s="3" t="s">
        <v>187</v>
      </c>
      <c r="K179" s="3">
        <v>522</v>
      </c>
      <c r="L179" s="3" t="s">
        <v>109</v>
      </c>
      <c r="M179" s="3" t="s">
        <v>110</v>
      </c>
      <c r="N179" s="3">
        <v>0.5</v>
      </c>
      <c r="O179" s="3" t="b">
        <v>1</v>
      </c>
      <c r="P179" s="3" t="b">
        <v>1</v>
      </c>
    </row>
    <row r="180" spans="1:16" x14ac:dyDescent="0.25">
      <c r="A180" s="3">
        <f>Flight2!C180</f>
        <v>21.543073285511966</v>
      </c>
      <c r="B180" s="3">
        <f>Flight2!D180</f>
        <v>85.386942703949217</v>
      </c>
      <c r="C180" s="2">
        <f>Flight2!A180</f>
        <v>41705.861111111102</v>
      </c>
      <c r="D180" s="3" t="str">
        <f>IF(ISBLANK(Flight2!N180),"",Flight2!N180)</f>
        <v/>
      </c>
      <c r="E180" s="10">
        <f>Flight2!J180</f>
        <v>10668.00000174623</v>
      </c>
      <c r="F180" s="10">
        <f t="shared" si="2"/>
        <v>10668.00000174623</v>
      </c>
      <c r="G180" s="10" t="str">
        <f>"Flight2&lt;br/&gt;"&amp;D180&amp;"&lt;br/&gt;Altitude: "&amp;INT(E180/0.3048)&amp;" ft "&amp;INT(E180)&amp;" m&lt;br/&gt;Heading: "&amp;Flight2!E180&amp;" deg "&amp;Flight2!F180&amp;"&lt;br/&gt;Speed: "&amp;Flight2!H180&amp;" km/hr&lt;br/&gt;Distance traveled: "&amp;ROUND(Flight2!M180,0)&amp;" km&lt;br/&gt;UTC Time: "&amp;TEXT(Flight2!A180,"hh:mm")&amp;"   Elapsed time: "&amp;TEXT(Flight2!A180-Flight2!$A$3,"hh:mm")</f>
        <v>Flight2&lt;br/&gt;&lt;br/&gt;Altitude: 35000 ft 10668 m&lt;br/&gt;Heading: 323 deg S &lt;br/&gt;Speed: 880 km/hr&lt;br/&gt;Distance traveled: 3412 km&lt;br/&gt;UTC Time: 20:40   Elapsed time: 04:10</v>
      </c>
      <c r="H180" s="3" t="s">
        <v>107</v>
      </c>
      <c r="I180" s="3" t="s">
        <v>107</v>
      </c>
      <c r="J180" s="3" t="s">
        <v>187</v>
      </c>
      <c r="K180" s="3">
        <v>522</v>
      </c>
      <c r="L180" s="3" t="s">
        <v>109</v>
      </c>
      <c r="M180" s="3" t="s">
        <v>110</v>
      </c>
      <c r="N180" s="3">
        <v>0.5</v>
      </c>
      <c r="O180" s="3" t="b">
        <v>1</v>
      </c>
      <c r="P180" s="3" t="b">
        <v>1</v>
      </c>
    </row>
    <row r="181" spans="1:16" x14ac:dyDescent="0.25">
      <c r="A181" s="3">
        <f>Flight2!C181</f>
        <v>22.069226488387987</v>
      </c>
      <c r="B181" s="3">
        <f>Flight2!D181</f>
        <v>84.958669954688645</v>
      </c>
      <c r="C181" s="2">
        <f>Flight2!A181</f>
        <v>41705.864583333299</v>
      </c>
      <c r="D181" s="3" t="str">
        <f>IF(ISBLANK(Flight2!N181),"",Flight2!N181)</f>
        <v/>
      </c>
      <c r="E181" s="10">
        <f>Flight2!J181</f>
        <v>10668.00000174623</v>
      </c>
      <c r="F181" s="10">
        <f t="shared" si="2"/>
        <v>10668.00000174623</v>
      </c>
      <c r="G181" s="10" t="str">
        <f>"Flight2&lt;br/&gt;"&amp;D181&amp;"&lt;br/&gt;Altitude: "&amp;INT(E181/0.3048)&amp;" ft "&amp;INT(E181)&amp;" m&lt;br/&gt;Heading: "&amp;Flight2!E181&amp;" deg "&amp;Flight2!F181&amp;"&lt;br/&gt;Speed: "&amp;Flight2!H181&amp;" km/hr&lt;br/&gt;Distance traveled: "&amp;ROUND(Flight2!M181,0)&amp;" km&lt;br/&gt;UTC Time: "&amp;TEXT(Flight2!A181,"hh:mm")&amp;"   Elapsed time: "&amp;TEXT(Flight2!A181-Flight2!$A$3,"hh:mm")</f>
        <v>Flight2&lt;br/&gt;&lt;br/&gt;Altitude: 35000 ft 10668 m&lt;br/&gt;Heading: 323 deg S &lt;br/&gt;Speed: 880 km/hr&lt;br/&gt;Distance traveled: 3485 km&lt;br/&gt;UTC Time: 20:45   Elapsed time: 04:15</v>
      </c>
      <c r="H181" s="3" t="s">
        <v>107</v>
      </c>
      <c r="I181" s="3" t="s">
        <v>107</v>
      </c>
      <c r="J181" s="3" t="s">
        <v>187</v>
      </c>
      <c r="K181" s="3">
        <v>522</v>
      </c>
      <c r="L181" s="3" t="s">
        <v>109</v>
      </c>
      <c r="M181" s="3" t="s">
        <v>110</v>
      </c>
      <c r="N181" s="3">
        <v>0.5</v>
      </c>
      <c r="O181" s="3" t="b">
        <v>1</v>
      </c>
      <c r="P181" s="3" t="b">
        <v>1</v>
      </c>
    </row>
    <row r="182" spans="1:16" x14ac:dyDescent="0.25">
      <c r="A182" s="3">
        <f>Flight2!C182</f>
        <v>22.59536493732443</v>
      </c>
      <c r="B182" s="3">
        <f>Flight2!D182</f>
        <v>84.528778576722416</v>
      </c>
      <c r="C182" s="2">
        <f>Flight2!A182</f>
        <v>41705.868055555497</v>
      </c>
      <c r="D182" s="3" t="str">
        <f>IF(ISBLANK(Flight2!N182),"",Flight2!N182)</f>
        <v/>
      </c>
      <c r="E182" s="10">
        <f>Flight2!J182</f>
        <v>10668.00000174623</v>
      </c>
      <c r="F182" s="10">
        <f t="shared" si="2"/>
        <v>10668.00000174623</v>
      </c>
      <c r="G182" s="10" t="str">
        <f>"Flight2&lt;br/&gt;"&amp;D182&amp;"&lt;br/&gt;Altitude: "&amp;INT(E182/0.3048)&amp;" ft "&amp;INT(E182)&amp;" m&lt;br/&gt;Heading: "&amp;Flight2!E182&amp;" deg "&amp;Flight2!F182&amp;"&lt;br/&gt;Speed: "&amp;Flight2!H182&amp;" km/hr&lt;br/&gt;Distance traveled: "&amp;ROUND(Flight2!M182,0)&amp;" km&lt;br/&gt;UTC Time: "&amp;TEXT(Flight2!A182,"hh:mm")&amp;"   Elapsed time: "&amp;TEXT(Flight2!A182-Flight2!$A$3,"hh:mm")</f>
        <v>Flight2&lt;br/&gt;&lt;br/&gt;Altitude: 35000 ft 10668 m&lt;br/&gt;Heading: 323 deg S &lt;br/&gt;Speed: 880 km/hr&lt;br/&gt;Distance traveled: 3558 km&lt;br/&gt;UTC Time: 20:50   Elapsed time: 04:20</v>
      </c>
      <c r="H182" s="3" t="s">
        <v>107</v>
      </c>
      <c r="I182" s="3" t="s">
        <v>107</v>
      </c>
      <c r="J182" s="3" t="s">
        <v>187</v>
      </c>
      <c r="K182" s="3">
        <v>522</v>
      </c>
      <c r="L182" s="3" t="s">
        <v>109</v>
      </c>
      <c r="M182" s="3" t="s">
        <v>110</v>
      </c>
      <c r="N182" s="3">
        <v>0.5</v>
      </c>
      <c r="O182" s="3" t="b">
        <v>1</v>
      </c>
      <c r="P182" s="3" t="b">
        <v>1</v>
      </c>
    </row>
    <row r="183" spans="1:16" x14ac:dyDescent="0.25">
      <c r="A183" s="3">
        <f>Flight2!C183</f>
        <v>23.121488520636966</v>
      </c>
      <c r="B183" s="3">
        <f>Flight2!D183</f>
        <v>84.097219805861755</v>
      </c>
      <c r="C183" s="2">
        <f>Flight2!A183</f>
        <v>41705.871527777701</v>
      </c>
      <c r="D183" s="3" t="str">
        <f>IF(ISBLANK(Flight2!N183),"",Flight2!N183)</f>
        <v/>
      </c>
      <c r="E183" s="10">
        <f>Flight2!J183</f>
        <v>10668.00000174623</v>
      </c>
      <c r="F183" s="10">
        <f t="shared" si="2"/>
        <v>10668.00000174623</v>
      </c>
      <c r="G183" s="10" t="str">
        <f>"Flight2&lt;br/&gt;"&amp;D183&amp;"&lt;br/&gt;Altitude: "&amp;INT(E183/0.3048)&amp;" ft "&amp;INT(E183)&amp;" m&lt;br/&gt;Heading: "&amp;Flight2!E183&amp;" deg "&amp;Flight2!F183&amp;"&lt;br/&gt;Speed: "&amp;Flight2!H183&amp;" km/hr&lt;br/&gt;Distance traveled: "&amp;ROUND(Flight2!M183,0)&amp;" km&lt;br/&gt;UTC Time: "&amp;TEXT(Flight2!A183,"hh:mm")&amp;"   Elapsed time: "&amp;TEXT(Flight2!A183-Flight2!$A$3,"hh:mm")</f>
        <v>Flight2&lt;br/&gt;&lt;br/&gt;Altitude: 35000 ft 10668 m&lt;br/&gt;Heading: 323 deg S &lt;br/&gt;Speed: 880 km/hr&lt;br/&gt;Distance traveled: 3632 km&lt;br/&gt;UTC Time: 20:55   Elapsed time: 04:25</v>
      </c>
      <c r="H183" s="3" t="s">
        <v>107</v>
      </c>
      <c r="I183" s="3" t="s">
        <v>107</v>
      </c>
      <c r="J183" s="3" t="s">
        <v>187</v>
      </c>
      <c r="K183" s="3">
        <v>522</v>
      </c>
      <c r="L183" s="3" t="s">
        <v>109</v>
      </c>
      <c r="M183" s="3" t="s">
        <v>110</v>
      </c>
      <c r="N183" s="3">
        <v>0.5</v>
      </c>
      <c r="O183" s="3" t="b">
        <v>1</v>
      </c>
      <c r="P183" s="3" t="b">
        <v>1</v>
      </c>
    </row>
    <row r="184" spans="1:16" x14ac:dyDescent="0.25">
      <c r="A184" s="3">
        <f>Flight2!C184</f>
        <v>23.647597119506081</v>
      </c>
      <c r="B184" s="3">
        <f>Flight2!D184</f>
        <v>83.663944032153381</v>
      </c>
      <c r="C184" s="2">
        <f>Flight2!A184</f>
        <v>41705.874999999898</v>
      </c>
      <c r="D184" s="3" t="str">
        <f>IF(ISBLANK(Flight2!N184),"",Flight2!N184)</f>
        <v/>
      </c>
      <c r="E184" s="10">
        <f>Flight2!J184</f>
        <v>10668.00000174623</v>
      </c>
      <c r="F184" s="10">
        <f t="shared" si="2"/>
        <v>10668.00000174623</v>
      </c>
      <c r="G184" s="10" t="str">
        <f>"Flight2&lt;br/&gt;"&amp;D184&amp;"&lt;br/&gt;Altitude: "&amp;INT(E184/0.3048)&amp;" ft "&amp;INT(E184)&amp;" m&lt;br/&gt;Heading: "&amp;Flight2!E184&amp;" deg "&amp;Flight2!F184&amp;"&lt;br/&gt;Speed: "&amp;Flight2!H184&amp;" km/hr&lt;br/&gt;Distance traveled: "&amp;ROUND(Flight2!M184,0)&amp;" km&lt;br/&gt;UTC Time: "&amp;TEXT(Flight2!A184,"hh:mm")&amp;"   Elapsed time: "&amp;TEXT(Flight2!A184-Flight2!$A$3,"hh:mm")</f>
        <v>Flight2&lt;br/&gt;&lt;br/&gt;Altitude: 35000 ft 10668 m&lt;br/&gt;Heading: 323 deg S &lt;br/&gt;Speed: 880 km/hr&lt;br/&gt;Distance traveled: 3705 km&lt;br/&gt;UTC Time: 21:00   Elapsed time: 04:30</v>
      </c>
      <c r="H184" s="3" t="s">
        <v>107</v>
      </c>
      <c r="I184" s="3" t="s">
        <v>107</v>
      </c>
      <c r="J184" s="3" t="s">
        <v>187</v>
      </c>
      <c r="K184" s="3">
        <v>522</v>
      </c>
      <c r="L184" s="3" t="s">
        <v>109</v>
      </c>
      <c r="M184" s="3" t="s">
        <v>110</v>
      </c>
      <c r="N184" s="3">
        <v>0.5</v>
      </c>
      <c r="O184" s="3" t="b">
        <v>1</v>
      </c>
      <c r="P184" s="3" t="b">
        <v>1</v>
      </c>
    </row>
    <row r="185" spans="1:16" x14ac:dyDescent="0.25">
      <c r="A185" s="3">
        <f>Flight2!C185</f>
        <v>24.173690629900729</v>
      </c>
      <c r="B185" s="3">
        <f>Flight2!D185</f>
        <v>83.228900748371586</v>
      </c>
      <c r="C185" s="2">
        <f>Flight2!A185</f>
        <v>41705.878472222197</v>
      </c>
      <c r="D185" s="3" t="str">
        <f>IF(ISBLANK(Flight2!N185),"",Flight2!N185)</f>
        <v/>
      </c>
      <c r="E185" s="10">
        <f>Flight2!J185</f>
        <v>10668.00000174623</v>
      </c>
      <c r="F185" s="10">
        <f t="shared" si="2"/>
        <v>10668.00000174623</v>
      </c>
      <c r="G185" s="10" t="str">
        <f>"Flight2&lt;br/&gt;"&amp;D185&amp;"&lt;br/&gt;Altitude: "&amp;INT(E185/0.3048)&amp;" ft "&amp;INT(E185)&amp;" m&lt;br/&gt;Heading: "&amp;Flight2!E185&amp;" deg "&amp;Flight2!F185&amp;"&lt;br/&gt;Speed: "&amp;Flight2!H185&amp;" km/hr&lt;br/&gt;Distance traveled: "&amp;ROUND(Flight2!M185,0)&amp;" km&lt;br/&gt;UTC Time: "&amp;TEXT(Flight2!A185,"hh:mm")&amp;"   Elapsed time: "&amp;TEXT(Flight2!A185-Flight2!$A$3,"hh:mm")</f>
        <v>Flight2&lt;br/&gt;&lt;br/&gt;Altitude: 35000 ft 10668 m&lt;br/&gt;Heading: 323 deg S &lt;br/&gt;Speed: 880 km/hr&lt;br/&gt;Distance traveled: 3778 km&lt;br/&gt;UTC Time: 21:05   Elapsed time: 04:35</v>
      </c>
      <c r="H185" s="3" t="s">
        <v>107</v>
      </c>
      <c r="I185" s="3" t="s">
        <v>107</v>
      </c>
      <c r="J185" s="3" t="s">
        <v>187</v>
      </c>
      <c r="K185" s="3">
        <v>522</v>
      </c>
      <c r="L185" s="3" t="s">
        <v>109</v>
      </c>
      <c r="M185" s="3" t="s">
        <v>110</v>
      </c>
      <c r="N185" s="3">
        <v>0.5</v>
      </c>
      <c r="O185" s="3" t="b">
        <v>1</v>
      </c>
      <c r="P185" s="3" t="b">
        <v>1</v>
      </c>
    </row>
    <row r="186" spans="1:16" x14ac:dyDescent="0.25">
      <c r="A186" s="3">
        <f>Flight2!C186</f>
        <v>24.699768897506576</v>
      </c>
      <c r="B186" s="3">
        <f>Flight2!D186</f>
        <v>82.792038569475054</v>
      </c>
      <c r="C186" s="2">
        <f>Flight2!A186</f>
        <v>41705.881944444402</v>
      </c>
      <c r="D186" s="3" t="str">
        <f>IF(ISBLANK(Flight2!N186),"",Flight2!N186)</f>
        <v/>
      </c>
      <c r="E186" s="10">
        <f>Flight2!J186</f>
        <v>10668.00000174623</v>
      </c>
      <c r="F186" s="10">
        <f t="shared" si="2"/>
        <v>10668.00000174623</v>
      </c>
      <c r="G186" s="10" t="str">
        <f>"Flight2&lt;br/&gt;"&amp;D186&amp;"&lt;br/&gt;Altitude: "&amp;INT(E186/0.3048)&amp;" ft "&amp;INT(E186)&amp;" m&lt;br/&gt;Heading: "&amp;Flight2!E186&amp;" deg "&amp;Flight2!F186&amp;"&lt;br/&gt;Speed: "&amp;Flight2!H186&amp;" km/hr&lt;br/&gt;Distance traveled: "&amp;ROUND(Flight2!M186,0)&amp;" km&lt;br/&gt;UTC Time: "&amp;TEXT(Flight2!A186,"hh:mm")&amp;"   Elapsed time: "&amp;TEXT(Flight2!A186-Flight2!$A$3,"hh:mm")</f>
        <v>Flight2&lt;br/&gt;&lt;br/&gt;Altitude: 35000 ft 10668 m&lt;br/&gt;Heading: 323 deg S &lt;br/&gt;Speed: 880 km/hr&lt;br/&gt;Distance traveled: 3852 km&lt;br/&gt;UTC Time: 21:10   Elapsed time: 04:40</v>
      </c>
      <c r="H186" s="3" t="s">
        <v>107</v>
      </c>
      <c r="I186" s="3" t="s">
        <v>107</v>
      </c>
      <c r="J186" s="3" t="s">
        <v>187</v>
      </c>
      <c r="K186" s="3">
        <v>522</v>
      </c>
      <c r="L186" s="3" t="s">
        <v>109</v>
      </c>
      <c r="M186" s="3" t="s">
        <v>110</v>
      </c>
      <c r="N186" s="3">
        <v>0.5</v>
      </c>
      <c r="O186" s="3" t="b">
        <v>1</v>
      </c>
      <c r="P186" s="3" t="b">
        <v>1</v>
      </c>
    </row>
    <row r="187" spans="1:16" x14ac:dyDescent="0.25">
      <c r="A187" s="3">
        <f>Flight2!C187</f>
        <v>25.225831806810088</v>
      </c>
      <c r="B187" s="3">
        <f>Flight2!D187</f>
        <v>82.353305122941222</v>
      </c>
      <c r="C187" s="2">
        <f>Flight2!A187</f>
        <v>41705.885416666599</v>
      </c>
      <c r="D187" s="3" t="str">
        <f>IF(ISBLANK(Flight2!N187),"",Flight2!N187)</f>
        <v/>
      </c>
      <c r="E187" s="10">
        <f>Flight2!J187</f>
        <v>10668.00000174623</v>
      </c>
      <c r="F187" s="10">
        <f t="shared" si="2"/>
        <v>10668.00000174623</v>
      </c>
      <c r="G187" s="10" t="str">
        <f>"Flight2&lt;br/&gt;"&amp;D187&amp;"&lt;br/&gt;Altitude: "&amp;INT(E187/0.3048)&amp;" ft "&amp;INT(E187)&amp;" m&lt;br/&gt;Heading: "&amp;Flight2!E187&amp;" deg "&amp;Flight2!F187&amp;"&lt;br/&gt;Speed: "&amp;Flight2!H187&amp;" km/hr&lt;br/&gt;Distance traveled: "&amp;ROUND(Flight2!M187,0)&amp;" km&lt;br/&gt;UTC Time: "&amp;TEXT(Flight2!A187,"hh:mm")&amp;"   Elapsed time: "&amp;TEXT(Flight2!A187-Flight2!$A$3,"hh:mm")</f>
        <v>Flight2&lt;br/&gt;&lt;br/&gt;Altitude: 35000 ft 10668 m&lt;br/&gt;Heading: 323 deg S &lt;br/&gt;Speed: 880 km/hr&lt;br/&gt;Distance traveled: 3925 km&lt;br/&gt;UTC Time: 21:15   Elapsed time: 04:45</v>
      </c>
      <c r="H187" s="3" t="s">
        <v>107</v>
      </c>
      <c r="I187" s="3" t="s">
        <v>107</v>
      </c>
      <c r="J187" s="3" t="s">
        <v>187</v>
      </c>
      <c r="K187" s="3">
        <v>522</v>
      </c>
      <c r="L187" s="3" t="s">
        <v>109</v>
      </c>
      <c r="M187" s="3" t="s">
        <v>110</v>
      </c>
      <c r="N187" s="3">
        <v>0.5</v>
      </c>
      <c r="O187" s="3" t="b">
        <v>1</v>
      </c>
      <c r="P187" s="3" t="b">
        <v>1</v>
      </c>
    </row>
    <row r="188" spans="1:16" x14ac:dyDescent="0.25">
      <c r="A188" s="3">
        <f>Flight2!C188</f>
        <v>25.751879227027679</v>
      </c>
      <c r="B188" s="3">
        <f>Flight2!D188</f>
        <v>81.912647056409526</v>
      </c>
      <c r="C188" s="2">
        <f>Flight2!A188</f>
        <v>41705.888888888803</v>
      </c>
      <c r="D188" s="3" t="str">
        <f>IF(ISBLANK(Flight2!N188),"",Flight2!N188)</f>
        <v/>
      </c>
      <c r="E188" s="10">
        <f>Flight2!J188</f>
        <v>10668.00000174623</v>
      </c>
      <c r="F188" s="10">
        <f t="shared" si="2"/>
        <v>10668.00000174623</v>
      </c>
      <c r="G188" s="10" t="str">
        <f>"Flight2&lt;br/&gt;"&amp;D188&amp;"&lt;br/&gt;Altitude: "&amp;INT(E188/0.3048)&amp;" ft "&amp;INT(E188)&amp;" m&lt;br/&gt;Heading: "&amp;Flight2!E188&amp;" deg "&amp;Flight2!F188&amp;"&lt;br/&gt;Speed: "&amp;Flight2!H188&amp;" km/hr&lt;br/&gt;Distance traveled: "&amp;ROUND(Flight2!M188,0)&amp;" km&lt;br/&gt;UTC Time: "&amp;TEXT(Flight2!A188,"hh:mm")&amp;"   Elapsed time: "&amp;TEXT(Flight2!A188-Flight2!$A$3,"hh:mm")</f>
        <v>Flight2&lt;br/&gt;&lt;br/&gt;Altitude: 35000 ft 10668 m&lt;br/&gt;Heading: 323 deg S &lt;br/&gt;Speed: 880 km/hr&lt;br/&gt;Distance traveled: 3998 km&lt;br/&gt;UTC Time: 21:20   Elapsed time: 04:50</v>
      </c>
      <c r="H188" s="3" t="s">
        <v>107</v>
      </c>
      <c r="I188" s="3" t="s">
        <v>107</v>
      </c>
      <c r="J188" s="3" t="s">
        <v>187</v>
      </c>
      <c r="K188" s="3">
        <v>522</v>
      </c>
      <c r="L188" s="3" t="s">
        <v>109</v>
      </c>
      <c r="M188" s="3" t="s">
        <v>110</v>
      </c>
      <c r="N188" s="3">
        <v>0.5</v>
      </c>
      <c r="O188" s="3" t="b">
        <v>1</v>
      </c>
      <c r="P188" s="3" t="b">
        <v>1</v>
      </c>
    </row>
    <row r="189" spans="1:16" x14ac:dyDescent="0.25">
      <c r="A189" s="3">
        <f>Flight2!C189</f>
        <v>26.277911018594885</v>
      </c>
      <c r="B189" s="3">
        <f>Flight2!D189</f>
        <v>81.470009993874243</v>
      </c>
      <c r="C189" s="2">
        <f>Flight2!A189</f>
        <v>41705.892361111</v>
      </c>
      <c r="D189" s="3" t="str">
        <f>IF(ISBLANK(Flight2!N189),"",Flight2!N189)</f>
        <v/>
      </c>
      <c r="E189" s="10">
        <f>Flight2!J189</f>
        <v>10668.00000174623</v>
      </c>
      <c r="F189" s="10">
        <f t="shared" si="2"/>
        <v>10668.00000174623</v>
      </c>
      <c r="G189" s="10" t="str">
        <f>"Flight2&lt;br/&gt;"&amp;D189&amp;"&lt;br/&gt;Altitude: "&amp;INT(E189/0.3048)&amp;" ft "&amp;INT(E189)&amp;" m&lt;br/&gt;Heading: "&amp;Flight2!E189&amp;" deg "&amp;Flight2!F189&amp;"&lt;br/&gt;Speed: "&amp;Flight2!H189&amp;" km/hr&lt;br/&gt;Distance traveled: "&amp;ROUND(Flight2!M189,0)&amp;" km&lt;br/&gt;UTC Time: "&amp;TEXT(Flight2!A189,"hh:mm")&amp;"   Elapsed time: "&amp;TEXT(Flight2!A189-Flight2!$A$3,"hh:mm")</f>
        <v>Flight2&lt;br/&gt;&lt;br/&gt;Altitude: 35000 ft 10668 m&lt;br/&gt;Heading: 323 deg S &lt;br/&gt;Speed: 880 km/hr&lt;br/&gt;Distance traveled: 4072 km&lt;br/&gt;UTC Time: 21:25   Elapsed time: 04:55</v>
      </c>
      <c r="H189" s="3" t="s">
        <v>107</v>
      </c>
      <c r="I189" s="3" t="s">
        <v>107</v>
      </c>
      <c r="J189" s="3" t="s">
        <v>187</v>
      </c>
      <c r="K189" s="3">
        <v>522</v>
      </c>
      <c r="L189" s="3" t="s">
        <v>109</v>
      </c>
      <c r="M189" s="3" t="s">
        <v>110</v>
      </c>
      <c r="N189" s="3">
        <v>0.5</v>
      </c>
      <c r="O189" s="3" t="b">
        <v>1</v>
      </c>
      <c r="P189" s="3" t="b">
        <v>1</v>
      </c>
    </row>
    <row r="190" spans="1:16" x14ac:dyDescent="0.25">
      <c r="A190" s="3">
        <f>Flight2!C190</f>
        <v>26.803927040748789</v>
      </c>
      <c r="B190" s="3">
        <f>Flight2!D190</f>
        <v>81.025338489338779</v>
      </c>
      <c r="C190" s="2">
        <f>Flight2!A190</f>
        <v>41705.895833333198</v>
      </c>
      <c r="D190" s="3" t="str">
        <f>IF(ISBLANK(Flight2!N190),"",Flight2!N190)</f>
        <v/>
      </c>
      <c r="E190" s="10">
        <f>Flight2!J190</f>
        <v>10668.00000174623</v>
      </c>
      <c r="F190" s="10">
        <f t="shared" si="2"/>
        <v>10668.00000174623</v>
      </c>
      <c r="G190" s="10" t="str">
        <f>"Flight2&lt;br/&gt;"&amp;D190&amp;"&lt;br/&gt;Altitude: "&amp;INT(E190/0.3048)&amp;" ft "&amp;INT(E190)&amp;" m&lt;br/&gt;Heading: "&amp;Flight2!E190&amp;" deg "&amp;Flight2!F190&amp;"&lt;br/&gt;Speed: "&amp;Flight2!H190&amp;" km/hr&lt;br/&gt;Distance traveled: "&amp;ROUND(Flight2!M190,0)&amp;" km&lt;br/&gt;UTC Time: "&amp;TEXT(Flight2!A190,"hh:mm")&amp;"   Elapsed time: "&amp;TEXT(Flight2!A190-Flight2!$A$3,"hh:mm")</f>
        <v>Flight2&lt;br/&gt;&lt;br/&gt;Altitude: 35000 ft 10668 m&lt;br/&gt;Heading: 323 deg S &lt;br/&gt;Speed: 880 km/hr&lt;br/&gt;Distance traveled: 4145 km&lt;br/&gt;UTC Time: 21:30   Elapsed time: 05:00</v>
      </c>
      <c r="H190" s="3" t="s">
        <v>107</v>
      </c>
      <c r="I190" s="3" t="s">
        <v>107</v>
      </c>
      <c r="J190" s="3" t="s">
        <v>187</v>
      </c>
      <c r="K190" s="3">
        <v>522</v>
      </c>
      <c r="L190" s="3" t="s">
        <v>109</v>
      </c>
      <c r="M190" s="3" t="s">
        <v>110</v>
      </c>
      <c r="N190" s="3">
        <v>0.5</v>
      </c>
      <c r="O190" s="3" t="b">
        <v>1</v>
      </c>
      <c r="P190" s="3" t="b">
        <v>1</v>
      </c>
    </row>
    <row r="191" spans="1:16" x14ac:dyDescent="0.25">
      <c r="A191" s="3">
        <f>Flight2!C191</f>
        <v>27.329927162404438</v>
      </c>
      <c r="B191" s="3">
        <f>Flight2!D191</f>
        <v>80.578575975927251</v>
      </c>
      <c r="C191" s="2">
        <f>Flight2!A191</f>
        <v>41705.899305555497</v>
      </c>
      <c r="D191" s="3" t="str">
        <f>IF(ISBLANK(Flight2!N191),"",Flight2!N191)</f>
        <v/>
      </c>
      <c r="E191" s="10">
        <f>Flight2!J191</f>
        <v>10668.00000174623</v>
      </c>
      <c r="F191" s="10">
        <f t="shared" si="2"/>
        <v>10668.00000174623</v>
      </c>
      <c r="G191" s="10" t="str">
        <f>"Flight2&lt;br/&gt;"&amp;D191&amp;"&lt;br/&gt;Altitude: "&amp;INT(E191/0.3048)&amp;" ft "&amp;INT(E191)&amp;" m&lt;br/&gt;Heading: "&amp;Flight2!E191&amp;" deg "&amp;Flight2!F191&amp;"&lt;br/&gt;Speed: "&amp;Flight2!H191&amp;" km/hr&lt;br/&gt;Distance traveled: "&amp;ROUND(Flight2!M191,0)&amp;" km&lt;br/&gt;UTC Time: "&amp;TEXT(Flight2!A191,"hh:mm")&amp;"   Elapsed time: "&amp;TEXT(Flight2!A191-Flight2!$A$3,"hh:mm")</f>
        <v>Flight2&lt;br/&gt;&lt;br/&gt;Altitude: 35000 ft 10668 m&lt;br/&gt;Heading: 323 deg S &lt;br/&gt;Speed: 880 km/hr&lt;br/&gt;Distance traveled: 4218 km&lt;br/&gt;UTC Time: 21:35   Elapsed time: 05:05</v>
      </c>
      <c r="H191" s="3" t="s">
        <v>107</v>
      </c>
      <c r="I191" s="3" t="s">
        <v>107</v>
      </c>
      <c r="J191" s="3" t="s">
        <v>187</v>
      </c>
      <c r="K191" s="3">
        <v>522</v>
      </c>
      <c r="L191" s="3" t="s">
        <v>109</v>
      </c>
      <c r="M191" s="3" t="s">
        <v>110</v>
      </c>
      <c r="N191" s="3">
        <v>0.5</v>
      </c>
      <c r="O191" s="3" t="b">
        <v>1</v>
      </c>
      <c r="P191" s="3" t="b">
        <v>1</v>
      </c>
    </row>
    <row r="192" spans="1:16" x14ac:dyDescent="0.25">
      <c r="A192" s="3">
        <f>Flight2!C192</f>
        <v>27.855911202579033</v>
      </c>
      <c r="B192" s="3">
        <f>Flight2!D192</f>
        <v>80.12966477358701</v>
      </c>
      <c r="C192" s="2">
        <f>Flight2!A192</f>
        <v>41705.902777777701</v>
      </c>
      <c r="D192" s="3" t="str">
        <f>IF(ISBLANK(Flight2!N192),"",Flight2!N192)</f>
        <v/>
      </c>
      <c r="E192" s="10">
        <f>Flight2!J192</f>
        <v>10668.00000174623</v>
      </c>
      <c r="F192" s="10">
        <f t="shared" si="2"/>
        <v>10668.00000174623</v>
      </c>
      <c r="G192" s="10" t="str">
        <f>"Flight2&lt;br/&gt;"&amp;D192&amp;"&lt;br/&gt;Altitude: "&amp;INT(E192/0.3048)&amp;" ft "&amp;INT(E192)&amp;" m&lt;br/&gt;Heading: "&amp;Flight2!E192&amp;" deg "&amp;Flight2!F192&amp;"&lt;br/&gt;Speed: "&amp;Flight2!H192&amp;" km/hr&lt;br/&gt;Distance traveled: "&amp;ROUND(Flight2!M192,0)&amp;" km&lt;br/&gt;UTC Time: "&amp;TEXT(Flight2!A192,"hh:mm")&amp;"   Elapsed time: "&amp;TEXT(Flight2!A192-Flight2!$A$3,"hh:mm")</f>
        <v>Flight2&lt;br/&gt;&lt;br/&gt;Altitude: 35000 ft 10668 m&lt;br/&gt;Heading: 323 deg S &lt;br/&gt;Speed: 880 km/hr&lt;br/&gt;Distance traveled: 4292 km&lt;br/&gt;UTC Time: 21:40   Elapsed time: 05:10</v>
      </c>
      <c r="H192" s="3" t="s">
        <v>107</v>
      </c>
      <c r="I192" s="3" t="s">
        <v>107</v>
      </c>
      <c r="J192" s="3" t="s">
        <v>187</v>
      </c>
      <c r="K192" s="3">
        <v>522</v>
      </c>
      <c r="L192" s="3" t="s">
        <v>109</v>
      </c>
      <c r="M192" s="3" t="s">
        <v>110</v>
      </c>
      <c r="N192" s="3">
        <v>0.5</v>
      </c>
      <c r="O192" s="3" t="b">
        <v>1</v>
      </c>
      <c r="P192" s="3" t="b">
        <v>1</v>
      </c>
    </row>
    <row r="193" spans="1:16" x14ac:dyDescent="0.25">
      <c r="A193" s="3">
        <f>Flight2!C193</f>
        <v>28.381879018310109</v>
      </c>
      <c r="B193" s="3">
        <f>Flight2!D193</f>
        <v>79.678545969299464</v>
      </c>
      <c r="C193" s="2">
        <f>Flight2!A193</f>
        <v>41705.906249999898</v>
      </c>
      <c r="D193" s="3" t="str">
        <f>IF(ISBLANK(Flight2!N193),"",Flight2!N193)</f>
        <v/>
      </c>
      <c r="E193" s="10">
        <f>Flight2!J193</f>
        <v>10668.00000174623</v>
      </c>
      <c r="F193" s="10">
        <f t="shared" si="2"/>
        <v>10668.00000174623</v>
      </c>
      <c r="G193" s="10" t="str">
        <f>"Flight2&lt;br/&gt;"&amp;D193&amp;"&lt;br/&gt;Altitude: "&amp;INT(E193/0.3048)&amp;" ft "&amp;INT(E193)&amp;" m&lt;br/&gt;Heading: "&amp;Flight2!E193&amp;" deg "&amp;Flight2!F193&amp;"&lt;br/&gt;Speed: "&amp;Flight2!H193&amp;" km/hr&lt;br/&gt;Distance traveled: "&amp;ROUND(Flight2!M193,0)&amp;" km&lt;br/&gt;UTC Time: "&amp;TEXT(Flight2!A193,"hh:mm")&amp;"   Elapsed time: "&amp;TEXT(Flight2!A193-Flight2!$A$3,"hh:mm")</f>
        <v>Flight2&lt;br/&gt;&lt;br/&gt;Altitude: 35000 ft 10668 m&lt;br/&gt;Heading: 323 deg S &lt;br/&gt;Speed: 880 km/hr&lt;br/&gt;Distance traveled: 4365 km&lt;br/&gt;UTC Time: 21:45   Elapsed time: 05:15</v>
      </c>
      <c r="H193" s="3" t="s">
        <v>107</v>
      </c>
      <c r="I193" s="3" t="s">
        <v>107</v>
      </c>
      <c r="J193" s="3" t="s">
        <v>187</v>
      </c>
      <c r="K193" s="3">
        <v>522</v>
      </c>
      <c r="L193" s="3" t="s">
        <v>109</v>
      </c>
      <c r="M193" s="3" t="s">
        <v>110</v>
      </c>
      <c r="N193" s="3">
        <v>0.5</v>
      </c>
      <c r="O193" s="3" t="b">
        <v>1</v>
      </c>
      <c r="P193" s="3" t="b">
        <v>1</v>
      </c>
    </row>
    <row r="194" spans="1:16" x14ac:dyDescent="0.25">
      <c r="A194" s="3">
        <f>Flight2!C194</f>
        <v>28.907830450568994</v>
      </c>
      <c r="B194" s="3">
        <f>Flight2!D194</f>
        <v>79.225159416409724</v>
      </c>
      <c r="C194" s="2">
        <f>Flight2!A194</f>
        <v>41705.909722222103</v>
      </c>
      <c r="D194" s="3" t="str">
        <f>IF(ISBLANK(Flight2!N194),"",Flight2!N194)</f>
        <v/>
      </c>
      <c r="E194" s="10">
        <f>Flight2!J194</f>
        <v>10668.00000174623</v>
      </c>
      <c r="F194" s="10">
        <f t="shared" si="2"/>
        <v>10668.00000174623</v>
      </c>
      <c r="G194" s="10" t="str">
        <f>"Flight2&lt;br/&gt;"&amp;D194&amp;"&lt;br/&gt;Altitude: "&amp;INT(E194/0.3048)&amp;" ft "&amp;INT(E194)&amp;" m&lt;br/&gt;Heading: "&amp;Flight2!E194&amp;" deg "&amp;Flight2!F194&amp;"&lt;br/&gt;Speed: "&amp;Flight2!H194&amp;" km/hr&lt;br/&gt;Distance traveled: "&amp;ROUND(Flight2!M194,0)&amp;" km&lt;br/&gt;UTC Time: "&amp;TEXT(Flight2!A194,"hh:mm")&amp;"   Elapsed time: "&amp;TEXT(Flight2!A194-Flight2!$A$3,"hh:mm")</f>
        <v>Flight2&lt;br/&gt;&lt;br/&gt;Altitude: 35000 ft 10668 m&lt;br/&gt;Heading: 323 deg S &lt;br/&gt;Speed: 880 km/hr&lt;br/&gt;Distance traveled: 4438 km&lt;br/&gt;UTC Time: 21:50   Elapsed time: 05:20</v>
      </c>
      <c r="H194" s="3" t="s">
        <v>107</v>
      </c>
      <c r="I194" s="3" t="s">
        <v>107</v>
      </c>
      <c r="J194" s="3" t="s">
        <v>187</v>
      </c>
      <c r="K194" s="3">
        <v>522</v>
      </c>
      <c r="L194" s="3" t="s">
        <v>109</v>
      </c>
      <c r="M194" s="3" t="s">
        <v>110</v>
      </c>
      <c r="N194" s="3">
        <v>0.5</v>
      </c>
      <c r="O194" s="3" t="b">
        <v>1</v>
      </c>
      <c r="P194" s="3" t="b">
        <v>1</v>
      </c>
    </row>
    <row r="195" spans="1:16" x14ac:dyDescent="0.25">
      <c r="A195" s="3">
        <f>Flight2!C195</f>
        <v>29.43376533071114</v>
      </c>
      <c r="B195" s="3">
        <f>Flight2!D195</f>
        <v>78.769443680663841</v>
      </c>
      <c r="C195" s="2">
        <f>Flight2!A195</f>
        <v>41705.9131944443</v>
      </c>
      <c r="D195" s="3" t="str">
        <f>IF(ISBLANK(Flight2!N195),"",Flight2!N195)</f>
        <v/>
      </c>
      <c r="E195" s="10">
        <f>Flight2!J195</f>
        <v>10668.00000174623</v>
      </c>
      <c r="F195" s="10">
        <f t="shared" si="2"/>
        <v>10668.00000174623</v>
      </c>
      <c r="G195" s="10" t="str">
        <f>"Flight2&lt;br/&gt;"&amp;D195&amp;"&lt;br/&gt;Altitude: "&amp;INT(E195/0.3048)&amp;" ft "&amp;INT(E195)&amp;" m&lt;br/&gt;Heading: "&amp;Flight2!E195&amp;" deg "&amp;Flight2!F195&amp;"&lt;br/&gt;Speed: "&amp;Flight2!H195&amp;" km/hr&lt;br/&gt;Distance traveled: "&amp;ROUND(Flight2!M195,0)&amp;" km&lt;br/&gt;UTC Time: "&amp;TEXT(Flight2!A195,"hh:mm")&amp;"   Elapsed time: "&amp;TEXT(Flight2!A195-Flight2!$A$3,"hh:mm")</f>
        <v>Flight2&lt;br/&gt;&lt;br/&gt;Altitude: 35000 ft 10668 m&lt;br/&gt;Heading: 323 deg S &lt;br/&gt;Speed: 880 km/hr&lt;br/&gt;Distance traveled: 4512 km&lt;br/&gt;UTC Time: 21:55   Elapsed time: 05:25</v>
      </c>
      <c r="H195" s="3" t="s">
        <v>107</v>
      </c>
      <c r="I195" s="3" t="s">
        <v>107</v>
      </c>
      <c r="J195" s="3" t="s">
        <v>187</v>
      </c>
      <c r="K195" s="3">
        <v>522</v>
      </c>
      <c r="L195" s="3" t="s">
        <v>109</v>
      </c>
      <c r="M195" s="3" t="s">
        <v>110</v>
      </c>
      <c r="N195" s="3">
        <v>0.5</v>
      </c>
      <c r="O195" s="3" t="b">
        <v>1</v>
      </c>
      <c r="P195" s="3" t="b">
        <v>1</v>
      </c>
    </row>
    <row r="196" spans="1:16" x14ac:dyDescent="0.25">
      <c r="A196" s="3">
        <f>Flight2!C196</f>
        <v>29.959683503422831</v>
      </c>
      <c r="B196" s="3">
        <f>Flight2!D196</f>
        <v>78.311335969608521</v>
      </c>
      <c r="C196" s="2">
        <f>Flight2!A196</f>
        <v>41705.916666666599</v>
      </c>
      <c r="D196" s="3" t="str">
        <f>IF(ISBLANK(Flight2!N196),"",Flight2!N196)</f>
        <v/>
      </c>
      <c r="E196" s="10">
        <f>Flight2!J196</f>
        <v>10668.00000174623</v>
      </c>
      <c r="F196" s="10">
        <f t="shared" si="2"/>
        <v>10668.00000174623</v>
      </c>
      <c r="G196" s="10" t="str">
        <f>"Flight2&lt;br/&gt;"&amp;D196&amp;"&lt;br/&gt;Altitude: "&amp;INT(E196/0.3048)&amp;" ft "&amp;INT(E196)&amp;" m&lt;br/&gt;Heading: "&amp;Flight2!E196&amp;" deg "&amp;Flight2!F196&amp;"&lt;br/&gt;Speed: "&amp;Flight2!H196&amp;" km/hr&lt;br/&gt;Distance traveled: "&amp;ROUND(Flight2!M196,0)&amp;" km&lt;br/&gt;UTC Time: "&amp;TEXT(Flight2!A196,"hh:mm")&amp;"   Elapsed time: "&amp;TEXT(Flight2!A196-Flight2!$A$3,"hh:mm")</f>
        <v>Flight2&lt;br/&gt;&lt;br/&gt;Altitude: 35000 ft 10668 m&lt;br/&gt;Heading: 321 deg S &lt;br/&gt;Speed: 880 km/hr&lt;br/&gt;Distance traveled: 4585 km&lt;br/&gt;UTC Time: 22:00   Elapsed time: 05:30</v>
      </c>
      <c r="H196" s="3" t="s">
        <v>107</v>
      </c>
      <c r="I196" s="3" t="s">
        <v>107</v>
      </c>
      <c r="J196" s="3" t="s">
        <v>187</v>
      </c>
      <c r="K196" s="3">
        <v>522</v>
      </c>
      <c r="L196" s="3" t="s">
        <v>109</v>
      </c>
      <c r="M196" s="3" t="s">
        <v>110</v>
      </c>
      <c r="N196" s="3">
        <v>0.5</v>
      </c>
      <c r="O196" s="3" t="b">
        <v>1</v>
      </c>
      <c r="P196" s="3" t="b">
        <v>1</v>
      </c>
    </row>
    <row r="197" spans="1:16" x14ac:dyDescent="0.25">
      <c r="A197" s="3">
        <f>Flight2!C197</f>
        <v>30.471337724278712</v>
      </c>
      <c r="B197" s="3">
        <f>Flight2!D197</f>
        <v>77.829792509872661</v>
      </c>
      <c r="C197" s="2">
        <f>Flight2!A197</f>
        <v>41705.920138888803</v>
      </c>
      <c r="D197" s="3" t="str">
        <f>IF(ISBLANK(Flight2!N197),"",Flight2!N197)</f>
        <v/>
      </c>
      <c r="E197" s="10">
        <f>Flight2!J197</f>
        <v>10668.00000174623</v>
      </c>
      <c r="F197" s="10">
        <f t="shared" ref="F197:F238" si="3">E197</f>
        <v>10668.00000174623</v>
      </c>
      <c r="G197" s="10" t="str">
        <f>"Flight2&lt;br/&gt;"&amp;D197&amp;"&lt;br/&gt;Altitude: "&amp;INT(E197/0.3048)&amp;" ft "&amp;INT(E197)&amp;" m&lt;br/&gt;Heading: "&amp;Flight2!E197&amp;" deg "&amp;Flight2!F197&amp;"&lt;br/&gt;Speed: "&amp;Flight2!H197&amp;" km/hr&lt;br/&gt;Distance traveled: "&amp;ROUND(Flight2!M197,0)&amp;" km&lt;br/&gt;UTC Time: "&amp;TEXT(Flight2!A197,"hh:mm")&amp;"   Elapsed time: "&amp;TEXT(Flight2!A197-Flight2!$A$3,"hh:mm")</f>
        <v>Flight2&lt;br/&gt;&lt;br/&gt;Altitude: 35000 ft 10668 m&lt;br/&gt;Heading: 321 deg S &lt;br/&gt;Speed: 880 km/hr&lt;br/&gt;Distance traveled: 4658 km&lt;br/&gt;UTC Time: 22:05   Elapsed time: 05:35</v>
      </c>
      <c r="H197" s="3" t="s">
        <v>107</v>
      </c>
      <c r="I197" s="3" t="s">
        <v>107</v>
      </c>
      <c r="J197" s="3" t="s">
        <v>187</v>
      </c>
      <c r="K197" s="3">
        <v>522</v>
      </c>
      <c r="L197" s="3" t="s">
        <v>109</v>
      </c>
      <c r="M197" s="3" t="s">
        <v>110</v>
      </c>
      <c r="N197" s="3">
        <v>0.5</v>
      </c>
      <c r="O197" s="3" t="b">
        <v>1</v>
      </c>
      <c r="P197" s="3" t="b">
        <v>1</v>
      </c>
    </row>
    <row r="198" spans="1:16" x14ac:dyDescent="0.25">
      <c r="A198" s="3">
        <f>Flight2!C198</f>
        <v>30.982973777652102</v>
      </c>
      <c r="B198" s="3">
        <f>Flight2!D198</f>
        <v>77.345686228904441</v>
      </c>
      <c r="C198" s="2">
        <f>Flight2!A198</f>
        <v>41705.923611111</v>
      </c>
      <c r="D198" s="3" t="str">
        <f>IF(ISBLANK(Flight2!N198),"",Flight2!N198)</f>
        <v/>
      </c>
      <c r="E198" s="10">
        <f>Flight2!J198</f>
        <v>10668.00000174623</v>
      </c>
      <c r="F198" s="10">
        <f t="shared" si="3"/>
        <v>10668.00000174623</v>
      </c>
      <c r="G198" s="10" t="str">
        <f>"Flight2&lt;br/&gt;"&amp;D198&amp;"&lt;br/&gt;Altitude: "&amp;INT(E198/0.3048)&amp;" ft "&amp;INT(E198)&amp;" m&lt;br/&gt;Heading: "&amp;Flight2!E198&amp;" deg "&amp;Flight2!F198&amp;"&lt;br/&gt;Speed: "&amp;Flight2!H198&amp;" km/hr&lt;br/&gt;Distance traveled: "&amp;ROUND(Flight2!M198,0)&amp;" km&lt;br/&gt;UTC Time: "&amp;TEXT(Flight2!A198,"hh:mm")&amp;"   Elapsed time: "&amp;TEXT(Flight2!A198-Flight2!$A$3,"hh:mm")</f>
        <v>Flight2&lt;br/&gt;&lt;br/&gt;Altitude: 35000 ft 10668 m&lt;br/&gt;Heading: 321 deg S &lt;br/&gt;Speed: 880 km/hr&lt;br/&gt;Distance traveled: 4732 km&lt;br/&gt;UTC Time: 22:10   Elapsed time: 05:40</v>
      </c>
      <c r="H198" s="3" t="s">
        <v>107</v>
      </c>
      <c r="I198" s="3" t="s">
        <v>107</v>
      </c>
      <c r="J198" s="3" t="s">
        <v>187</v>
      </c>
      <c r="K198" s="3">
        <v>522</v>
      </c>
      <c r="L198" s="3" t="s">
        <v>109</v>
      </c>
      <c r="M198" s="3" t="s">
        <v>110</v>
      </c>
      <c r="N198" s="3">
        <v>0.5</v>
      </c>
      <c r="O198" s="3" t="b">
        <v>1</v>
      </c>
      <c r="P198" s="3" t="b">
        <v>1</v>
      </c>
    </row>
    <row r="199" spans="1:16" x14ac:dyDescent="0.25">
      <c r="A199" s="3">
        <f>Flight2!C199</f>
        <v>31.494591469396422</v>
      </c>
      <c r="B199" s="3">
        <f>Flight2!D199</f>
        <v>76.858950775079194</v>
      </c>
      <c r="C199" s="2">
        <f>Flight2!A199</f>
        <v>41705.927083333198</v>
      </c>
      <c r="D199" s="3" t="str">
        <f>IF(ISBLANK(Flight2!N199),"",Flight2!N199)</f>
        <v/>
      </c>
      <c r="E199" s="10">
        <f>Flight2!J199</f>
        <v>10668.00000174623</v>
      </c>
      <c r="F199" s="10">
        <f t="shared" si="3"/>
        <v>10668.00000174623</v>
      </c>
      <c r="G199" s="10" t="str">
        <f>"Flight2&lt;br/&gt;"&amp;D199&amp;"&lt;br/&gt;Altitude: "&amp;INT(E199/0.3048)&amp;" ft "&amp;INT(E199)&amp;" m&lt;br/&gt;Heading: "&amp;Flight2!E199&amp;" deg "&amp;Flight2!F199&amp;"&lt;br/&gt;Speed: "&amp;Flight2!H199&amp;" km/hr&lt;br/&gt;Distance traveled: "&amp;ROUND(Flight2!M199,0)&amp;" km&lt;br/&gt;UTC Time: "&amp;TEXT(Flight2!A199,"hh:mm")&amp;"   Elapsed time: "&amp;TEXT(Flight2!A199-Flight2!$A$3,"hh:mm")</f>
        <v>Flight2&lt;br/&gt;&lt;br/&gt;Altitude: 35000 ft 10668 m&lt;br/&gt;Heading: 321 deg S &lt;br/&gt;Speed: 880 km/hr&lt;br/&gt;Distance traveled: 4805 km&lt;br/&gt;UTC Time: 22:15   Elapsed time: 05:45</v>
      </c>
      <c r="H199" s="3" t="s">
        <v>107</v>
      </c>
      <c r="I199" s="3" t="s">
        <v>107</v>
      </c>
      <c r="J199" s="3" t="s">
        <v>187</v>
      </c>
      <c r="K199" s="3">
        <v>522</v>
      </c>
      <c r="L199" s="3" t="s">
        <v>109</v>
      </c>
      <c r="M199" s="3" t="s">
        <v>110</v>
      </c>
      <c r="N199" s="3">
        <v>0.5</v>
      </c>
      <c r="O199" s="3" t="b">
        <v>1</v>
      </c>
      <c r="P199" s="3" t="b">
        <v>1</v>
      </c>
    </row>
    <row r="200" spans="1:16" x14ac:dyDescent="0.25">
      <c r="A200" s="3">
        <f>Flight2!C200</f>
        <v>32.006190599232191</v>
      </c>
      <c r="B200" s="3">
        <f>Flight2!D200</f>
        <v>76.369518293786811</v>
      </c>
      <c r="C200" s="2">
        <f>Flight2!A200</f>
        <v>41705.930555555402</v>
      </c>
      <c r="D200" s="3" t="str">
        <f>IF(ISBLANK(Flight2!N200),"",Flight2!N200)</f>
        <v/>
      </c>
      <c r="E200" s="10">
        <f>Flight2!J200</f>
        <v>10668.00000174623</v>
      </c>
      <c r="F200" s="10">
        <f t="shared" si="3"/>
        <v>10668.00000174623</v>
      </c>
      <c r="G200" s="10" t="str">
        <f>"Flight2&lt;br/&gt;"&amp;D200&amp;"&lt;br/&gt;Altitude: "&amp;INT(E200/0.3048)&amp;" ft "&amp;INT(E200)&amp;" m&lt;br/&gt;Heading: "&amp;Flight2!E200&amp;" deg "&amp;Flight2!F200&amp;"&lt;br/&gt;Speed: "&amp;Flight2!H200&amp;" km/hr&lt;br/&gt;Distance traveled: "&amp;ROUND(Flight2!M200,0)&amp;" km&lt;br/&gt;UTC Time: "&amp;TEXT(Flight2!A200,"hh:mm")&amp;"   Elapsed time: "&amp;TEXT(Flight2!A200-Flight2!$A$3,"hh:mm")</f>
        <v>Flight2&lt;br/&gt;&lt;br/&gt;Altitude: 35000 ft 10668 m&lt;br/&gt;Heading: 321 deg S &lt;br/&gt;Speed: 880 km/hr&lt;br/&gt;Distance traveled: 4878 km&lt;br/&gt;UTC Time: 22:20   Elapsed time: 05:50</v>
      </c>
      <c r="H200" s="3" t="s">
        <v>107</v>
      </c>
      <c r="I200" s="3" t="s">
        <v>107</v>
      </c>
      <c r="J200" s="3" t="s">
        <v>187</v>
      </c>
      <c r="K200" s="3">
        <v>522</v>
      </c>
      <c r="L200" s="3" t="s">
        <v>109</v>
      </c>
      <c r="M200" s="3" t="s">
        <v>110</v>
      </c>
      <c r="N200" s="3">
        <v>0.5</v>
      </c>
      <c r="O200" s="3" t="b">
        <v>1</v>
      </c>
      <c r="P200" s="3" t="b">
        <v>1</v>
      </c>
    </row>
    <row r="201" spans="1:16" x14ac:dyDescent="0.25">
      <c r="A201" s="3">
        <f>Flight2!C201</f>
        <v>32.517770972317308</v>
      </c>
      <c r="B201" s="3">
        <f>Flight2!D201</f>
        <v>75.877319358013352</v>
      </c>
      <c r="C201" s="2">
        <f>Flight2!A201</f>
        <v>41705.934027777701</v>
      </c>
      <c r="D201" s="3" t="str">
        <f>IF(ISBLANK(Flight2!N201),"",Flight2!N201)</f>
        <v/>
      </c>
      <c r="E201" s="10">
        <f>Flight2!J201</f>
        <v>10668.00000174623</v>
      </c>
      <c r="F201" s="10">
        <f t="shared" si="3"/>
        <v>10668.00000174623</v>
      </c>
      <c r="G201" s="10" t="str">
        <f>"Flight2&lt;br/&gt;"&amp;D201&amp;"&lt;br/&gt;Altitude: "&amp;INT(E201/0.3048)&amp;" ft "&amp;INT(E201)&amp;" m&lt;br/&gt;Heading: "&amp;Flight2!E201&amp;" deg "&amp;Flight2!F201&amp;"&lt;br/&gt;Speed: "&amp;Flight2!H201&amp;" km/hr&lt;br/&gt;Distance traveled: "&amp;ROUND(Flight2!M201,0)&amp;" km&lt;br/&gt;UTC Time: "&amp;TEXT(Flight2!A201,"hh:mm")&amp;"   Elapsed time: "&amp;TEXT(Flight2!A201-Flight2!$A$3,"hh:mm")</f>
        <v>Flight2&lt;br/&gt;&lt;br/&gt;Altitude: 35000 ft 10668 m&lt;br/&gt;Heading: 321 deg S &lt;br/&gt;Speed: 880 km/hr&lt;br/&gt;Distance traveled: 4952 km&lt;br/&gt;UTC Time: 22:25   Elapsed time: 05:55</v>
      </c>
      <c r="H201" s="3" t="s">
        <v>107</v>
      </c>
      <c r="I201" s="3" t="s">
        <v>107</v>
      </c>
      <c r="J201" s="3" t="s">
        <v>187</v>
      </c>
      <c r="K201" s="3">
        <v>522</v>
      </c>
      <c r="L201" s="3" t="s">
        <v>109</v>
      </c>
      <c r="M201" s="3" t="s">
        <v>110</v>
      </c>
      <c r="N201" s="3">
        <v>0.5</v>
      </c>
      <c r="O201" s="3" t="b">
        <v>1</v>
      </c>
      <c r="P201" s="3" t="b">
        <v>1</v>
      </c>
    </row>
    <row r="202" spans="1:16" x14ac:dyDescent="0.25">
      <c r="A202" s="3">
        <f>Flight2!C202</f>
        <v>33.029332345538535</v>
      </c>
      <c r="B202" s="3">
        <f>Flight2!D202</f>
        <v>75.382282959666142</v>
      </c>
      <c r="C202" s="2">
        <f>Flight2!A202</f>
        <v>41705.937499999898</v>
      </c>
      <c r="D202" s="3" t="str">
        <f>IF(ISBLANK(Flight2!N202),"",Flight2!N202)</f>
        <v/>
      </c>
      <c r="E202" s="10">
        <f>Flight2!J202</f>
        <v>10668.00000174623</v>
      </c>
      <c r="F202" s="10">
        <f t="shared" si="3"/>
        <v>10668.00000174623</v>
      </c>
      <c r="G202" s="10" t="str">
        <f>"Flight2&lt;br/&gt;"&amp;D202&amp;"&lt;br/&gt;Altitude: "&amp;INT(E202/0.3048)&amp;" ft "&amp;INT(E202)&amp;" m&lt;br/&gt;Heading: "&amp;Flight2!E202&amp;" deg "&amp;Flight2!F202&amp;"&lt;br/&gt;Speed: "&amp;Flight2!H202&amp;" km/hr&lt;br/&gt;Distance traveled: "&amp;ROUND(Flight2!M202,0)&amp;" km&lt;br/&gt;UTC Time: "&amp;TEXT(Flight2!A202,"hh:mm")&amp;"   Elapsed time: "&amp;TEXT(Flight2!A202-Flight2!$A$3,"hh:mm")</f>
        <v>Flight2&lt;br/&gt;&lt;br/&gt;Altitude: 35000 ft 10668 m&lt;br/&gt;Heading: 321 deg S &lt;br/&gt;Speed: 880 km/hr&lt;br/&gt;Distance traveled: 5025 km&lt;br/&gt;UTC Time: 22:30   Elapsed time: 06:00</v>
      </c>
      <c r="H202" s="3" t="s">
        <v>107</v>
      </c>
      <c r="I202" s="3" t="s">
        <v>107</v>
      </c>
      <c r="J202" s="3" t="s">
        <v>187</v>
      </c>
      <c r="K202" s="3">
        <v>522</v>
      </c>
      <c r="L202" s="3" t="s">
        <v>109</v>
      </c>
      <c r="M202" s="3" t="s">
        <v>110</v>
      </c>
      <c r="N202" s="3">
        <v>0.5</v>
      </c>
      <c r="O202" s="3" t="b">
        <v>1</v>
      </c>
      <c r="P202" s="3" t="b">
        <v>1</v>
      </c>
    </row>
    <row r="203" spans="1:16" x14ac:dyDescent="0.25">
      <c r="A203" s="3">
        <f>Flight2!C203</f>
        <v>33.540874513963487</v>
      </c>
      <c r="B203" s="3">
        <f>Flight2!D203</f>
        <v>74.884336362614377</v>
      </c>
      <c r="C203" s="2">
        <f>Flight2!A203</f>
        <v>41705.940972222103</v>
      </c>
      <c r="D203" s="3" t="str">
        <f>IF(ISBLANK(Flight2!N203),"",Flight2!N203)</f>
        <v/>
      </c>
      <c r="E203" s="10">
        <f>Flight2!J203</f>
        <v>10668.00000174623</v>
      </c>
      <c r="F203" s="10">
        <f t="shared" si="3"/>
        <v>10668.00000174623</v>
      </c>
      <c r="G203" s="10" t="str">
        <f>"Flight2&lt;br/&gt;"&amp;D203&amp;"&lt;br/&gt;Altitude: "&amp;INT(E203/0.3048)&amp;" ft "&amp;INT(E203)&amp;" m&lt;br/&gt;Heading: "&amp;Flight2!E203&amp;" deg "&amp;Flight2!F203&amp;"&lt;br/&gt;Speed: "&amp;Flight2!H203&amp;" km/hr&lt;br/&gt;Distance traveled: "&amp;ROUND(Flight2!M203,0)&amp;" km&lt;br/&gt;UTC Time: "&amp;TEXT(Flight2!A203,"hh:mm")&amp;"   Elapsed time: "&amp;TEXT(Flight2!A203-Flight2!$A$3,"hh:mm")</f>
        <v>Flight2&lt;br/&gt;&lt;br/&gt;Altitude: 35000 ft 10668 m&lt;br/&gt;Heading: 321 deg S &lt;br/&gt;Speed: 880 km/hr&lt;br/&gt;Distance traveled: 5098 km&lt;br/&gt;UTC Time: 22:35   Elapsed time: 06:05</v>
      </c>
      <c r="H203" s="3" t="s">
        <v>107</v>
      </c>
      <c r="I203" s="3" t="s">
        <v>107</v>
      </c>
      <c r="J203" s="3" t="s">
        <v>187</v>
      </c>
      <c r="K203" s="3">
        <v>522</v>
      </c>
      <c r="L203" s="3" t="s">
        <v>109</v>
      </c>
      <c r="M203" s="3" t="s">
        <v>110</v>
      </c>
      <c r="N203" s="3">
        <v>0.5</v>
      </c>
      <c r="O203" s="3" t="b">
        <v>1</v>
      </c>
      <c r="P203" s="3" t="b">
        <v>1</v>
      </c>
    </row>
    <row r="204" spans="1:16" x14ac:dyDescent="0.25">
      <c r="A204" s="3">
        <f>Flight2!C204</f>
        <v>34.05239724748111</v>
      </c>
      <c r="B204" s="3">
        <f>Flight2!D204</f>
        <v>74.383405097770208</v>
      </c>
      <c r="C204" s="2">
        <f>Flight2!A204</f>
        <v>41705.9444444443</v>
      </c>
      <c r="D204" s="3" t="str">
        <f>IF(ISBLANK(Flight2!N204),"",Flight2!N204)</f>
        <v/>
      </c>
      <c r="E204" s="10">
        <f>Flight2!J204</f>
        <v>11084.666665405501</v>
      </c>
      <c r="F204" s="10">
        <f t="shared" si="3"/>
        <v>11084.666665405501</v>
      </c>
      <c r="G204" s="10" t="str">
        <f>"Flight2&lt;br/&gt;"&amp;D204&amp;"&lt;br/&gt;Altitude: "&amp;INT(E204/0.3048)&amp;" ft "&amp;INT(E204)&amp;" m&lt;br/&gt;Heading: "&amp;Flight2!E204&amp;" deg "&amp;Flight2!F204&amp;"&lt;br/&gt;Speed: "&amp;Flight2!H204&amp;" km/hr&lt;br/&gt;Distance traveled: "&amp;ROUND(Flight2!M204,0)&amp;" km&lt;br/&gt;UTC Time: "&amp;TEXT(Flight2!A204,"hh:mm")&amp;"   Elapsed time: "&amp;TEXT(Flight2!A204-Flight2!$A$3,"hh:mm")</f>
        <v>Flight2&lt;br/&gt;&lt;br/&gt;Altitude: 36367 ft 11084 m&lt;br/&gt;Heading: 321 deg S &lt;br/&gt;Speed: 880 km/hr&lt;br/&gt;Distance traveled: 5172 km&lt;br/&gt;UTC Time: 22:40   Elapsed time: 06:10</v>
      </c>
      <c r="H204" s="3" t="s">
        <v>107</v>
      </c>
      <c r="I204" s="3" t="s">
        <v>107</v>
      </c>
      <c r="J204" s="3" t="s">
        <v>187</v>
      </c>
      <c r="K204" s="3">
        <v>522</v>
      </c>
      <c r="L204" s="3" t="s">
        <v>109</v>
      </c>
      <c r="M204" s="3" t="s">
        <v>110</v>
      </c>
      <c r="N204" s="3">
        <v>0.5</v>
      </c>
      <c r="O204" s="3" t="b">
        <v>1</v>
      </c>
      <c r="P204" s="3" t="b">
        <v>1</v>
      </c>
    </row>
    <row r="205" spans="1:16" x14ac:dyDescent="0.25">
      <c r="A205" s="3">
        <f>Flight2!C205</f>
        <v>34.56390031196154</v>
      </c>
      <c r="B205" s="3">
        <f>Flight2!D205</f>
        <v>73.879412873511399</v>
      </c>
      <c r="C205" s="2">
        <f>Flight2!A205</f>
        <v>41705.947916666497</v>
      </c>
      <c r="D205" s="3" t="str">
        <f>IF(ISBLANK(Flight2!N205),"",Flight2!N205)</f>
        <v/>
      </c>
      <c r="E205" s="10">
        <f>Flight2!J205</f>
        <v>11501.333329064772</v>
      </c>
      <c r="F205" s="10">
        <f t="shared" si="3"/>
        <v>11501.333329064772</v>
      </c>
      <c r="G205" s="10" t="str">
        <f>"Flight2&lt;br/&gt;"&amp;D205&amp;"&lt;br/&gt;Altitude: "&amp;INT(E205/0.3048)&amp;" ft "&amp;INT(E205)&amp;" m&lt;br/&gt;Heading: "&amp;Flight2!E205&amp;" deg "&amp;Flight2!F205&amp;"&lt;br/&gt;Speed: "&amp;Flight2!H205&amp;" km/hr&lt;br/&gt;Distance traveled: "&amp;ROUND(Flight2!M205,0)&amp;" km&lt;br/&gt;UTC Time: "&amp;TEXT(Flight2!A205,"hh:mm")&amp;"   Elapsed time: "&amp;TEXT(Flight2!A205-Flight2!$A$3,"hh:mm")</f>
        <v>Flight2&lt;br/&gt;&lt;br/&gt;Altitude: 37734 ft 11501 m&lt;br/&gt;Heading: 321 deg S &lt;br/&gt;Speed: 880 km/hr&lt;br/&gt;Distance traveled: 5245 km&lt;br/&gt;UTC Time: 22:45   Elapsed time: 06:15</v>
      </c>
      <c r="H205" s="3" t="s">
        <v>107</v>
      </c>
      <c r="I205" s="3" t="s">
        <v>107</v>
      </c>
      <c r="J205" s="3" t="s">
        <v>187</v>
      </c>
      <c r="K205" s="3">
        <v>522</v>
      </c>
      <c r="L205" s="3" t="s">
        <v>109</v>
      </c>
      <c r="M205" s="3" t="s">
        <v>110</v>
      </c>
      <c r="N205" s="3">
        <v>0.5</v>
      </c>
      <c r="O205" s="3" t="b">
        <v>1</v>
      </c>
      <c r="P205" s="3" t="b">
        <v>1</v>
      </c>
    </row>
    <row r="206" spans="1:16" x14ac:dyDescent="0.25">
      <c r="A206" s="3">
        <f>Flight2!C206</f>
        <v>35.075383480769169</v>
      </c>
      <c r="B206" s="3">
        <f>Flight2!D206</f>
        <v>73.372281491859212</v>
      </c>
      <c r="C206" s="2">
        <f>Flight2!A206</f>
        <v>41705.951388888803</v>
      </c>
      <c r="D206" s="3" t="str">
        <f>IF(ISBLANK(Flight2!N206),"",Flight2!N206)</f>
        <v/>
      </c>
      <c r="E206" s="10">
        <f>Flight2!J206</f>
        <v>11918.000005820766</v>
      </c>
      <c r="F206" s="10">
        <f t="shared" si="3"/>
        <v>11918.000005820766</v>
      </c>
      <c r="G206" s="10" t="str">
        <f>"Flight2&lt;br/&gt;"&amp;D206&amp;"&lt;br/&gt;Altitude: "&amp;INT(E206/0.3048)&amp;" ft "&amp;INT(E206)&amp;" m&lt;br/&gt;Heading: "&amp;Flight2!E206&amp;" deg "&amp;Flight2!F206&amp;"&lt;br/&gt;Speed: "&amp;Flight2!H206&amp;" km/hr&lt;br/&gt;Distance traveled: "&amp;ROUND(Flight2!M206,0)&amp;" km&lt;br/&gt;UTC Time: "&amp;TEXT(Flight2!A206,"hh:mm")&amp;"   Elapsed time: "&amp;TEXT(Flight2!A206-Flight2!$A$3,"hh:mm")</f>
        <v>Flight2&lt;br/&gt;&lt;br/&gt;Altitude: 39101 ft 11918 m&lt;br/&gt;Heading: 321 deg S &lt;br/&gt;Speed: 880 km/hr&lt;br/&gt;Distance traveled: 5318 km&lt;br/&gt;UTC Time: 22:50   Elapsed time: 06:20</v>
      </c>
      <c r="H206" s="3" t="s">
        <v>107</v>
      </c>
      <c r="I206" s="3" t="s">
        <v>107</v>
      </c>
      <c r="J206" s="3" t="s">
        <v>187</v>
      </c>
      <c r="K206" s="3">
        <v>522</v>
      </c>
      <c r="L206" s="3" t="s">
        <v>109</v>
      </c>
      <c r="M206" s="3" t="s">
        <v>110</v>
      </c>
      <c r="N206" s="3">
        <v>0.5</v>
      </c>
      <c r="O206" s="3" t="b">
        <v>1</v>
      </c>
      <c r="P206" s="3" t="b">
        <v>1</v>
      </c>
    </row>
    <row r="207" spans="1:16" x14ac:dyDescent="0.25">
      <c r="A207" s="3">
        <f>Flight2!C207</f>
        <v>35.586846471393571</v>
      </c>
      <c r="B207" s="3">
        <f>Flight2!D207</f>
        <v>72.861930836249854</v>
      </c>
      <c r="C207" s="2">
        <f>Flight2!A207</f>
        <v>41705.954861111</v>
      </c>
      <c r="D207" s="3" t="str">
        <f>IF(ISBLANK(Flight2!N207),"",Flight2!N207)</f>
        <v/>
      </c>
      <c r="E207" s="10">
        <f>Flight2!J207</f>
        <v>12334.666669480037</v>
      </c>
      <c r="F207" s="10">
        <f t="shared" si="3"/>
        <v>12334.666669480037</v>
      </c>
      <c r="G207" s="10" t="str">
        <f>"Flight2&lt;br/&gt;"&amp;D207&amp;"&lt;br/&gt;Altitude: "&amp;INT(E207/0.3048)&amp;" ft "&amp;INT(E207)&amp;" m&lt;br/&gt;Heading: "&amp;Flight2!E207&amp;" deg "&amp;Flight2!F207&amp;"&lt;br/&gt;Speed: "&amp;Flight2!H207&amp;" km/hr&lt;br/&gt;Distance traveled: "&amp;ROUND(Flight2!M207,0)&amp;" km&lt;br/&gt;UTC Time: "&amp;TEXT(Flight2!A207,"hh:mm")&amp;"   Elapsed time: "&amp;TEXT(Flight2!A207-Flight2!$A$3,"hh:mm")</f>
        <v>Flight2&lt;br/&gt;&lt;br/&gt;Altitude: 40468 ft 12334 m&lt;br/&gt;Heading: 321 deg S &lt;br/&gt;Speed: 880 km/hr&lt;br/&gt;Distance traveled: 5392 km&lt;br/&gt;UTC Time: 22:55   Elapsed time: 06:25</v>
      </c>
      <c r="H207" s="3" t="s">
        <v>107</v>
      </c>
      <c r="I207" s="3" t="s">
        <v>107</v>
      </c>
      <c r="J207" s="3" t="s">
        <v>187</v>
      </c>
      <c r="K207" s="3">
        <v>522</v>
      </c>
      <c r="L207" s="3" t="s">
        <v>109</v>
      </c>
      <c r="M207" s="3" t="s">
        <v>110</v>
      </c>
      <c r="N207" s="3">
        <v>0.5</v>
      </c>
      <c r="O207" s="3" t="b">
        <v>1</v>
      </c>
      <c r="P207" s="3" t="b">
        <v>1</v>
      </c>
    </row>
    <row r="208" spans="1:16" x14ac:dyDescent="0.25">
      <c r="A208" s="3">
        <f>Flight2!C208</f>
        <v>36.098289041437923</v>
      </c>
      <c r="B208" s="3">
        <f>Flight2!D208</f>
        <v>72.348278696892081</v>
      </c>
      <c r="C208" s="2">
        <f>Flight2!A208</f>
        <v>41705.958333333198</v>
      </c>
      <c r="D208" s="3" t="str">
        <f>IF(ISBLANK(Flight2!N208),"",Flight2!N208)</f>
        <v/>
      </c>
      <c r="E208" s="10">
        <f>Flight2!J208</f>
        <v>12751.333333139308</v>
      </c>
      <c r="F208" s="10">
        <f t="shared" si="3"/>
        <v>12751.333333139308</v>
      </c>
      <c r="G208" s="10" t="str">
        <f>"Flight2&lt;br/&gt;"&amp;D208&amp;"&lt;br/&gt;Altitude: "&amp;INT(E208/0.3048)&amp;" ft "&amp;INT(E208)&amp;" m&lt;br/&gt;Heading: "&amp;Flight2!E208&amp;" deg "&amp;Flight2!F208&amp;"&lt;br/&gt;Speed: "&amp;Flight2!H208&amp;" km/hr&lt;br/&gt;Distance traveled: "&amp;ROUND(Flight2!M208,0)&amp;" km&lt;br/&gt;UTC Time: "&amp;TEXT(Flight2!A208,"hh:mm")&amp;"   Elapsed time: "&amp;TEXT(Flight2!A208-Flight2!$A$3,"hh:mm")</f>
        <v>Flight2&lt;br/&gt;&lt;br/&gt;Altitude: 41835 ft 12751 m&lt;br/&gt;Heading: 321 deg S &lt;br/&gt;Speed: 880 km/hr&lt;br/&gt;Distance traveled: 5465 km&lt;br/&gt;UTC Time: 23:00   Elapsed time: 06:30</v>
      </c>
      <c r="H208" s="3" t="s">
        <v>107</v>
      </c>
      <c r="I208" s="3" t="s">
        <v>107</v>
      </c>
      <c r="J208" s="3" t="s">
        <v>187</v>
      </c>
      <c r="K208" s="3">
        <v>522</v>
      </c>
      <c r="L208" s="3" t="s">
        <v>109</v>
      </c>
      <c r="M208" s="3" t="s">
        <v>110</v>
      </c>
      <c r="N208" s="3">
        <v>0.5</v>
      </c>
      <c r="O208" s="3" t="b">
        <v>1</v>
      </c>
      <c r="P208" s="3" t="b">
        <v>1</v>
      </c>
    </row>
    <row r="209" spans="1:16" x14ac:dyDescent="0.25">
      <c r="A209" s="3">
        <f>Flight2!C209</f>
        <v>36.609710925221883</v>
      </c>
      <c r="B209" s="3">
        <f>Flight2!D209</f>
        <v>71.831240751157139</v>
      </c>
      <c r="C209" s="2">
        <f>Flight2!A209</f>
        <v>41705.961805555402</v>
      </c>
      <c r="D209" s="3" t="str">
        <f>IF(ISBLANK(Flight2!N209),"",Flight2!N209)</f>
        <v/>
      </c>
      <c r="E209" s="10">
        <f>Flight2!J209</f>
        <v>13167.999997671694</v>
      </c>
      <c r="F209" s="10">
        <f t="shared" si="3"/>
        <v>13167.999997671694</v>
      </c>
      <c r="G209" s="10" t="str">
        <f>"Flight2&lt;br/&gt;"&amp;D209&amp;"&lt;br/&gt;Altitude: "&amp;INT(E209/0.3048)&amp;" ft "&amp;INT(E209)&amp;" m&lt;br/&gt;Heading: "&amp;Flight2!E209&amp;" deg "&amp;Flight2!F209&amp;"&lt;br/&gt;Speed: "&amp;Flight2!H209&amp;" km/hr&lt;br/&gt;Distance traveled: "&amp;ROUND(Flight2!M209,0)&amp;" km&lt;br/&gt;UTC Time: "&amp;TEXT(Flight2!A209,"hh:mm")&amp;"   Elapsed time: "&amp;TEXT(Flight2!A209-Flight2!$A$3,"hh:mm")</f>
        <v>Flight2&lt;br/&gt;&lt;br/&gt;Altitude: 43202 ft 13167 m&lt;br/&gt;Heading: 321 deg S &lt;br/&gt;Speed: 880 km/hr&lt;br/&gt;Distance traveled: 5538 km&lt;br/&gt;UTC Time: 23:05   Elapsed time: 06:35</v>
      </c>
      <c r="H209" s="3" t="s">
        <v>107</v>
      </c>
      <c r="I209" s="3" t="s">
        <v>107</v>
      </c>
      <c r="J209" s="3" t="s">
        <v>187</v>
      </c>
      <c r="K209" s="3">
        <v>522</v>
      </c>
      <c r="L209" s="3" t="s">
        <v>109</v>
      </c>
      <c r="M209" s="3" t="s">
        <v>110</v>
      </c>
      <c r="N209" s="3">
        <v>0.5</v>
      </c>
      <c r="O209" s="3" t="b">
        <v>1</v>
      </c>
      <c r="P209" s="3" t="b">
        <v>1</v>
      </c>
    </row>
    <row r="210" spans="1:16" x14ac:dyDescent="0.25">
      <c r="A210" s="3">
        <f>Flight2!C210</f>
        <v>37.121111845244883</v>
      </c>
      <c r="B210" s="3">
        <f>Flight2!D210</f>
        <v>71.31073046573583</v>
      </c>
      <c r="C210" s="2">
        <f>Flight2!A210</f>
        <v>41705.965277777599</v>
      </c>
      <c r="D210" s="3" t="str">
        <f>IF(ISBLANK(Flight2!N210),"",Flight2!N210)</f>
        <v/>
      </c>
      <c r="E210" s="10">
        <f>Flight2!J210</f>
        <v>13584.666661330964</v>
      </c>
      <c r="F210" s="10">
        <f t="shared" si="3"/>
        <v>13584.666661330964</v>
      </c>
      <c r="G210" s="10" t="str">
        <f>"Flight2&lt;br/&gt;"&amp;D210&amp;"&lt;br/&gt;Altitude: "&amp;INT(E210/0.3048)&amp;" ft "&amp;INT(E210)&amp;" m&lt;br/&gt;Heading: "&amp;Flight2!E210&amp;" deg "&amp;Flight2!F210&amp;"&lt;br/&gt;Speed: "&amp;Flight2!H210&amp;" km/hr&lt;br/&gt;Distance traveled: "&amp;ROUND(Flight2!M210,0)&amp;" km&lt;br/&gt;UTC Time: "&amp;TEXT(Flight2!A210,"hh:mm")&amp;"   Elapsed time: "&amp;TEXT(Flight2!A210-Flight2!$A$3,"hh:mm")</f>
        <v>Flight2&lt;br/&gt;&lt;br/&gt;Altitude: 44569 ft 13584 m&lt;br/&gt;Heading: 321 deg S &lt;br/&gt;Speed: 880 km/hr&lt;br/&gt;Distance traveled: 5612 km&lt;br/&gt;UTC Time: 23:10   Elapsed time: 06:40</v>
      </c>
      <c r="H210" s="3" t="s">
        <v>107</v>
      </c>
      <c r="I210" s="3" t="s">
        <v>107</v>
      </c>
      <c r="J210" s="3" t="s">
        <v>187</v>
      </c>
      <c r="K210" s="3">
        <v>522</v>
      </c>
      <c r="L210" s="3" t="s">
        <v>109</v>
      </c>
      <c r="M210" s="3" t="s">
        <v>110</v>
      </c>
      <c r="N210" s="3">
        <v>0.5</v>
      </c>
      <c r="O210" s="3" t="b">
        <v>1</v>
      </c>
      <c r="P210" s="3" t="b">
        <v>1</v>
      </c>
    </row>
    <row r="211" spans="1:16" x14ac:dyDescent="0.25">
      <c r="A211" s="3">
        <f>Flight2!C211</f>
        <v>37.632491519352513</v>
      </c>
      <c r="B211" s="3">
        <f>Flight2!D211</f>
        <v>70.786658998643134</v>
      </c>
      <c r="C211" s="2">
        <f>Flight2!A211</f>
        <v>41705.968749999804</v>
      </c>
      <c r="D211" s="3" t="str">
        <f>IF(ISBLANK(Flight2!N211),"",Flight2!N211)</f>
        <v/>
      </c>
      <c r="E211" s="10">
        <f>Flight2!J211</f>
        <v>14001.33332586335</v>
      </c>
      <c r="F211" s="10">
        <f t="shared" si="3"/>
        <v>14001.33332586335</v>
      </c>
      <c r="G211" s="10" t="str">
        <f>"Flight2&lt;br/&gt;"&amp;D211&amp;"&lt;br/&gt;Altitude: "&amp;INT(E211/0.3048)&amp;" ft "&amp;INT(E211)&amp;" m&lt;br/&gt;Heading: "&amp;Flight2!E211&amp;" deg "&amp;Flight2!F211&amp;"&lt;br/&gt;Speed: "&amp;Flight2!H211&amp;" km/hr&lt;br/&gt;Distance traveled: "&amp;ROUND(Flight2!M211,0)&amp;" km&lt;br/&gt;UTC Time: "&amp;TEXT(Flight2!A211,"hh:mm")&amp;"   Elapsed time: "&amp;TEXT(Flight2!A211-Flight2!$A$3,"hh:mm")</f>
        <v>Flight2&lt;br/&gt;&lt;br/&gt;Altitude: 45936 ft 14001 m&lt;br/&gt;Heading: 321 deg S &lt;br/&gt;Speed: 880 km/hr&lt;br/&gt;Distance traveled: 5685 km&lt;br/&gt;UTC Time: 23:15   Elapsed time: 06:45</v>
      </c>
      <c r="H211" s="3" t="s">
        <v>107</v>
      </c>
      <c r="I211" s="3" t="s">
        <v>107</v>
      </c>
      <c r="J211" s="3" t="s">
        <v>187</v>
      </c>
      <c r="K211" s="3">
        <v>522</v>
      </c>
      <c r="L211" s="3" t="s">
        <v>109</v>
      </c>
      <c r="M211" s="3" t="s">
        <v>110</v>
      </c>
      <c r="N211" s="3">
        <v>0.5</v>
      </c>
      <c r="O211" s="3" t="b">
        <v>1</v>
      </c>
      <c r="P211" s="3" t="b">
        <v>1</v>
      </c>
    </row>
    <row r="212" spans="1:16" x14ac:dyDescent="0.25">
      <c r="A212" s="3">
        <f>Flight2!C212</f>
        <v>38.143849666814511</v>
      </c>
      <c r="B212" s="3">
        <f>Flight2!D212</f>
        <v>70.258935097662274</v>
      </c>
      <c r="C212" s="2">
        <f>Flight2!A212</f>
        <v>41705.972222222103</v>
      </c>
      <c r="D212" s="3" t="str">
        <f>IF(ISBLANK(Flight2!N212),"",Flight2!N212)</f>
        <v/>
      </c>
      <c r="E212" s="10">
        <f>Flight2!J212</f>
        <v>14418.00000174623</v>
      </c>
      <c r="F212" s="10">
        <f t="shared" si="3"/>
        <v>14418.00000174623</v>
      </c>
      <c r="G212" s="10" t="str">
        <f>"Flight2&lt;br/&gt;"&amp;D212&amp;"&lt;br/&gt;Altitude: "&amp;INT(E212/0.3048)&amp;" ft "&amp;INT(E212)&amp;" m&lt;br/&gt;Heading: "&amp;Flight2!E212&amp;" deg "&amp;Flight2!F212&amp;"&lt;br/&gt;Speed: "&amp;Flight2!H212&amp;" km/hr&lt;br/&gt;Distance traveled: "&amp;ROUND(Flight2!M212,0)&amp;" km&lt;br/&gt;UTC Time: "&amp;TEXT(Flight2!A212,"hh:mm")&amp;"   Elapsed time: "&amp;TEXT(Flight2!A212-Flight2!$A$3,"hh:mm")</f>
        <v>Flight2&lt;br/&gt;&lt;br/&gt;Altitude: 47303 ft 14418 m&lt;br/&gt;Heading: 321 deg S &lt;br/&gt;Speed: 880 km/hr&lt;br/&gt;Distance traveled: 5758 km&lt;br/&gt;UTC Time: 23:20   Elapsed time: 06:50</v>
      </c>
      <c r="H212" s="3" t="s">
        <v>107</v>
      </c>
      <c r="I212" s="3" t="s">
        <v>107</v>
      </c>
      <c r="J212" s="3" t="s">
        <v>187</v>
      </c>
      <c r="K212" s="3">
        <v>522</v>
      </c>
      <c r="L212" s="3" t="s">
        <v>109</v>
      </c>
      <c r="M212" s="3" t="s">
        <v>110</v>
      </c>
      <c r="N212" s="3">
        <v>0.5</v>
      </c>
      <c r="O212" s="3" t="b">
        <v>1</v>
      </c>
      <c r="P212" s="3" t="b">
        <v>1</v>
      </c>
    </row>
    <row r="213" spans="1:16" x14ac:dyDescent="0.25">
      <c r="A213" s="3">
        <f>Flight2!C213</f>
        <v>38.655185955589609</v>
      </c>
      <c r="B213" s="3">
        <f>Flight2!D213</f>
        <v>69.727465055560813</v>
      </c>
      <c r="C213" s="2">
        <f>Flight2!A213</f>
        <v>41705.9756944443</v>
      </c>
      <c r="D213" s="3" t="str">
        <f>IF(ISBLANK(Flight2!N213),"",Flight2!N213)</f>
        <v/>
      </c>
      <c r="E213" s="10">
        <f>Flight2!J213</f>
        <v>14834.666665405501</v>
      </c>
      <c r="F213" s="10">
        <f t="shared" si="3"/>
        <v>14834.666665405501</v>
      </c>
      <c r="G213" s="10" t="str">
        <f>"Flight2&lt;br/&gt;"&amp;D213&amp;"&lt;br/&gt;Altitude: "&amp;INT(E213/0.3048)&amp;" ft "&amp;INT(E213)&amp;" m&lt;br/&gt;Heading: "&amp;Flight2!E213&amp;" deg "&amp;Flight2!F213&amp;"&lt;br/&gt;Speed: "&amp;Flight2!H213&amp;" km/hr&lt;br/&gt;Distance traveled: "&amp;ROUND(Flight2!M213,0)&amp;" km&lt;br/&gt;UTC Time: "&amp;TEXT(Flight2!A213,"hh:mm")&amp;"   Elapsed time: "&amp;TEXT(Flight2!A213-Flight2!$A$3,"hh:mm")</f>
        <v>Flight2&lt;br/&gt;&lt;br/&gt;Altitude: 48670 ft 14834 m&lt;br/&gt;Heading: 321 deg S &lt;br/&gt;Speed: 880 km/hr&lt;br/&gt;Distance traveled: 5832 km&lt;br/&gt;UTC Time: 23:25   Elapsed time: 06:55</v>
      </c>
      <c r="H213" s="3" t="s">
        <v>107</v>
      </c>
      <c r="I213" s="3" t="s">
        <v>107</v>
      </c>
      <c r="J213" s="3" t="s">
        <v>187</v>
      </c>
      <c r="K213" s="3">
        <v>522</v>
      </c>
      <c r="L213" s="3" t="s">
        <v>109</v>
      </c>
      <c r="M213" s="3" t="s">
        <v>110</v>
      </c>
      <c r="N213" s="3">
        <v>0.5</v>
      </c>
      <c r="O213" s="3" t="b">
        <v>1</v>
      </c>
      <c r="P213" s="3" t="b">
        <v>1</v>
      </c>
    </row>
    <row r="214" spans="1:16" x14ac:dyDescent="0.25">
      <c r="A214" s="3">
        <f>Flight2!C214</f>
        <v>39.166500087482</v>
      </c>
      <c r="B214" s="3">
        <f>Flight2!D214</f>
        <v>69.192152517052165</v>
      </c>
      <c r="C214" s="2">
        <f>Flight2!A214</f>
        <v>41705.979166666497</v>
      </c>
      <c r="D214" s="3" t="str">
        <f>IF(ISBLANK(Flight2!N214),"",Flight2!N214)</f>
        <v/>
      </c>
      <c r="E214" s="10">
        <f>Flight2!J214</f>
        <v>15251.333329064772</v>
      </c>
      <c r="F214" s="10">
        <f t="shared" si="3"/>
        <v>15251.333329064772</v>
      </c>
      <c r="G214" s="10" t="str">
        <f>"Flight2&lt;br/&gt;"&amp;D214&amp;"&lt;br/&gt;Altitude: "&amp;INT(E214/0.3048)&amp;" ft "&amp;INT(E214)&amp;" m&lt;br/&gt;Heading: "&amp;Flight2!E214&amp;" deg "&amp;Flight2!F214&amp;"&lt;br/&gt;Speed: "&amp;Flight2!H214&amp;" km/hr&lt;br/&gt;Distance traveled: "&amp;ROUND(Flight2!M214,0)&amp;" km&lt;br/&gt;UTC Time: "&amp;TEXT(Flight2!A214,"hh:mm")&amp;"   Elapsed time: "&amp;TEXT(Flight2!A214-Flight2!$A$3,"hh:mm")</f>
        <v>Flight2&lt;br/&gt;&lt;br/&gt;Altitude: 50037 ft 15251 m&lt;br/&gt;Heading: 319 deg S &lt;br/&gt;Speed: 880 km/hr&lt;br/&gt;Distance traveled: 5905 km&lt;br/&gt;UTC Time: 23:30   Elapsed time: 07:00</v>
      </c>
      <c r="H214" s="3" t="s">
        <v>107</v>
      </c>
      <c r="I214" s="3" t="s">
        <v>107</v>
      </c>
      <c r="J214" s="3" t="s">
        <v>187</v>
      </c>
      <c r="K214" s="3">
        <v>522</v>
      </c>
      <c r="L214" s="3" t="s">
        <v>109</v>
      </c>
      <c r="M214" s="3" t="s">
        <v>110</v>
      </c>
      <c r="N214" s="3">
        <v>0.5</v>
      </c>
      <c r="O214" s="3" t="b">
        <v>1</v>
      </c>
      <c r="P214" s="3" t="b">
        <v>1</v>
      </c>
    </row>
    <row r="215" spans="1:16" x14ac:dyDescent="0.25">
      <c r="A215" s="3">
        <f>Flight2!C215</f>
        <v>39.662887880180335</v>
      </c>
      <c r="B215" s="3">
        <f>Flight2!D215</f>
        <v>68.630107085316141</v>
      </c>
      <c r="C215" s="2">
        <f>Flight2!A215</f>
        <v>41705.982638888701</v>
      </c>
      <c r="D215" s="3" t="str">
        <f>IF(ISBLANK(Flight2!N215),"",Flight2!N215)</f>
        <v/>
      </c>
      <c r="E215" s="10">
        <f>Flight2!J215</f>
        <v>15667.999993597157</v>
      </c>
      <c r="F215" s="10">
        <f t="shared" si="3"/>
        <v>15667.999993597157</v>
      </c>
      <c r="G215" s="10" t="str">
        <f>"Flight2&lt;br/&gt;"&amp;D215&amp;"&lt;br/&gt;Altitude: "&amp;INT(E215/0.3048)&amp;" ft "&amp;INT(E215)&amp;" m&lt;br/&gt;Heading: "&amp;Flight2!E215&amp;" deg "&amp;Flight2!F215&amp;"&lt;br/&gt;Speed: "&amp;Flight2!H215&amp;" km/hr&lt;br/&gt;Distance traveled: "&amp;ROUND(Flight2!M215,0)&amp;" km&lt;br/&gt;UTC Time: "&amp;TEXT(Flight2!A215,"hh:mm")&amp;"   Elapsed time: "&amp;TEXT(Flight2!A215-Flight2!$A$3,"hh:mm")</f>
        <v>Flight2&lt;br/&gt;&lt;br/&gt;Altitude: 51404 ft 15667 m&lt;br/&gt;Heading: 319 deg S &lt;br/&gt;Speed: 880 km/hr&lt;br/&gt;Distance traveled: 5978 km&lt;br/&gt;UTC Time: 23:35   Elapsed time: 07:05</v>
      </c>
      <c r="H215" s="3" t="s">
        <v>107</v>
      </c>
      <c r="I215" s="3" t="s">
        <v>107</v>
      </c>
      <c r="J215" s="3" t="s">
        <v>187</v>
      </c>
      <c r="K215" s="3">
        <v>522</v>
      </c>
      <c r="L215" s="3" t="s">
        <v>109</v>
      </c>
      <c r="M215" s="3" t="s">
        <v>110</v>
      </c>
      <c r="N215" s="3">
        <v>0.5</v>
      </c>
      <c r="O215" s="3" t="b">
        <v>1</v>
      </c>
      <c r="P215" s="3" t="b">
        <v>1</v>
      </c>
    </row>
    <row r="216" spans="1:16" x14ac:dyDescent="0.25">
      <c r="A216" s="3">
        <f>Flight2!C216</f>
        <v>40.159251615646305</v>
      </c>
      <c r="B216" s="3">
        <f>Flight2!D216</f>
        <v>68.063973886853688</v>
      </c>
      <c r="C216" s="2">
        <f>Flight2!A216</f>
        <v>41705.986111110898</v>
      </c>
      <c r="D216" s="3" t="str">
        <f>IF(ISBLANK(Flight2!N216),"",Flight2!N216)</f>
        <v/>
      </c>
      <c r="E216" s="10">
        <f>Flight2!J216</f>
        <v>16084.666657256428</v>
      </c>
      <c r="F216" s="10">
        <f t="shared" si="3"/>
        <v>16084.666657256428</v>
      </c>
      <c r="G216" s="10" t="str">
        <f>"Flight2&lt;br/&gt;"&amp;D216&amp;"&lt;br/&gt;Altitude: "&amp;INT(E216/0.3048)&amp;" ft "&amp;INT(E216)&amp;" m&lt;br/&gt;Heading: "&amp;Flight2!E216&amp;" deg "&amp;Flight2!F216&amp;"&lt;br/&gt;Speed: "&amp;Flight2!H216&amp;" km/hr&lt;br/&gt;Distance traveled: "&amp;ROUND(Flight2!M216,0)&amp;" km&lt;br/&gt;UTC Time: "&amp;TEXT(Flight2!A216,"hh:mm")&amp;"   Elapsed time: "&amp;TEXT(Flight2!A216-Flight2!$A$3,"hh:mm")</f>
        <v>Flight2&lt;br/&gt;&lt;br/&gt;Altitude: 52771 ft 16084 m&lt;br/&gt;Heading: 319 deg S &lt;br/&gt;Speed: 880 km/hr&lt;br/&gt;Distance traveled: 6052 km&lt;br/&gt;UTC Time: 23:40   Elapsed time: 07:10</v>
      </c>
      <c r="H216" s="3" t="s">
        <v>107</v>
      </c>
      <c r="I216" s="3" t="s">
        <v>107</v>
      </c>
      <c r="J216" s="3" t="s">
        <v>187</v>
      </c>
      <c r="K216" s="3">
        <v>522</v>
      </c>
      <c r="L216" s="3" t="s">
        <v>109</v>
      </c>
      <c r="M216" s="3" t="s">
        <v>110</v>
      </c>
      <c r="N216" s="3">
        <v>0.5</v>
      </c>
      <c r="O216" s="3" t="b">
        <v>1</v>
      </c>
      <c r="P216" s="3" t="b">
        <v>1</v>
      </c>
    </row>
    <row r="217" spans="1:16" x14ac:dyDescent="0.25">
      <c r="A217" s="3">
        <f>Flight2!C217</f>
        <v>40.61058549860104</v>
      </c>
      <c r="B217" s="3">
        <f>Flight2!D217</f>
        <v>67.545846577125758</v>
      </c>
      <c r="C217" s="2">
        <f>Flight2!A217</f>
        <v>41705.989583333198</v>
      </c>
      <c r="D217" s="3" t="str">
        <f>IF(ISBLANK(Flight2!N217),"",Flight2!N217)</f>
        <v/>
      </c>
      <c r="E217" s="10">
        <f>Flight2!J217</f>
        <v>15667.999981373549</v>
      </c>
      <c r="F217" s="10">
        <f t="shared" si="3"/>
        <v>15667.999981373549</v>
      </c>
      <c r="G217" s="10" t="str">
        <f>"Flight2&lt;br/&gt;"&amp;D217&amp;"&lt;br/&gt;Altitude: "&amp;INT(E217/0.3048)&amp;" ft "&amp;INT(E217)&amp;" m&lt;br/&gt;Heading: "&amp;Flight2!E217&amp;" deg "&amp;Flight2!F217&amp;"&lt;br/&gt;Speed: "&amp;Flight2!H217&amp;" km/hr&lt;br/&gt;Distance traveled: "&amp;ROUND(Flight2!M217,0)&amp;" km&lt;br/&gt;UTC Time: "&amp;TEXT(Flight2!A217,"hh:mm")&amp;"   Elapsed time: "&amp;TEXT(Flight2!A217-Flight2!$A$3,"hh:mm")</f>
        <v>Flight2&lt;br/&gt;&lt;br/&gt;Altitude: 51404 ft 15667 m&lt;br/&gt;Heading: 319 deg S &lt;br/&gt;Speed: 800 km/hr&lt;br/&gt;Distance traveled: 6118 km&lt;br/&gt;UTC Time: 23:45   Elapsed time: 07:15</v>
      </c>
      <c r="H217" s="3" t="s">
        <v>107</v>
      </c>
      <c r="I217" s="3" t="s">
        <v>107</v>
      </c>
      <c r="J217" s="3" t="s">
        <v>187</v>
      </c>
      <c r="K217" s="3">
        <v>522</v>
      </c>
      <c r="L217" s="3" t="s">
        <v>109</v>
      </c>
      <c r="M217" s="3" t="s">
        <v>110</v>
      </c>
      <c r="N217" s="3">
        <v>0.5</v>
      </c>
      <c r="O217" s="3" t="b">
        <v>1</v>
      </c>
      <c r="P217" s="3" t="b">
        <v>1</v>
      </c>
    </row>
    <row r="218" spans="1:16" x14ac:dyDescent="0.25">
      <c r="A218" s="3">
        <f>Flight2!C218</f>
        <v>41.050646679423842</v>
      </c>
      <c r="B218" s="3">
        <f>Flight2!D218</f>
        <v>67.037308336211154</v>
      </c>
      <c r="C218" s="2">
        <f>Flight2!A218</f>
        <v>41705.993055555402</v>
      </c>
      <c r="D218" s="3" t="str">
        <f>IF(ISBLANK(Flight2!N218),"",Flight2!N218)</f>
        <v/>
      </c>
      <c r="E218" s="10">
        <f>Flight2!J218</f>
        <v>15251.333316841163</v>
      </c>
      <c r="F218" s="10">
        <f t="shared" si="3"/>
        <v>15251.333316841163</v>
      </c>
      <c r="G218" s="10" t="str">
        <f>"Flight2&lt;br/&gt;"&amp;D218&amp;"&lt;br/&gt;Altitude: "&amp;INT(E218/0.3048)&amp;" ft "&amp;INT(E218)&amp;" m&lt;br/&gt;Heading: "&amp;Flight2!E218&amp;" deg "&amp;Flight2!F218&amp;"&lt;br/&gt;Speed: "&amp;Flight2!H218&amp;" km/hr&lt;br/&gt;Distance traveled: "&amp;ROUND(Flight2!M218,0)&amp;" km&lt;br/&gt;UTC Time: "&amp;TEXT(Flight2!A218,"hh:mm")&amp;"   Elapsed time: "&amp;TEXT(Flight2!A218-Flight2!$A$3,"hh:mm")</f>
        <v>Flight2&lt;br/&gt;&lt;br/&gt;Altitude: 50037 ft 15251 m&lt;br/&gt;Heading: 319 deg S &lt;br/&gt;Speed: 780 km/hr&lt;br/&gt;Distance traveled: 6183 km&lt;br/&gt;UTC Time: 23:50   Elapsed time: 07:20</v>
      </c>
      <c r="H218" s="3" t="s">
        <v>107</v>
      </c>
      <c r="I218" s="3" t="s">
        <v>107</v>
      </c>
      <c r="J218" s="3" t="s">
        <v>187</v>
      </c>
      <c r="K218" s="3">
        <v>522</v>
      </c>
      <c r="L218" s="3" t="s">
        <v>109</v>
      </c>
      <c r="M218" s="3" t="s">
        <v>110</v>
      </c>
      <c r="N218" s="3">
        <v>0.5</v>
      </c>
      <c r="O218" s="3" t="b">
        <v>1</v>
      </c>
      <c r="P218" s="3" t="b">
        <v>1</v>
      </c>
    </row>
    <row r="219" spans="1:16" x14ac:dyDescent="0.25">
      <c r="A219" s="3">
        <f>Flight2!C219</f>
        <v>41.490690408932153</v>
      </c>
      <c r="B219" s="3">
        <f>Flight2!D219</f>
        <v>66.525330713358827</v>
      </c>
      <c r="C219" s="2">
        <f>Flight2!A219</f>
        <v>41705.996527777599</v>
      </c>
      <c r="D219" s="3" t="str">
        <f>IF(ISBLANK(Flight2!N219),"",Flight2!N219)</f>
        <v/>
      </c>
      <c r="E219" s="10">
        <f>Flight2!J219</f>
        <v>14834.666653181892</v>
      </c>
      <c r="F219" s="10">
        <f t="shared" si="3"/>
        <v>14834.666653181892</v>
      </c>
      <c r="G219" s="10" t="str">
        <f>"Flight2&lt;br/&gt;"&amp;D219&amp;"&lt;br/&gt;Altitude: "&amp;INT(E219/0.3048)&amp;" ft "&amp;INT(E219)&amp;" m&lt;br/&gt;Heading: "&amp;Flight2!E219&amp;" deg "&amp;Flight2!F219&amp;"&lt;br/&gt;Speed: "&amp;Flight2!H219&amp;" km/hr&lt;br/&gt;Distance traveled: "&amp;ROUND(Flight2!M219,0)&amp;" km&lt;br/&gt;UTC Time: "&amp;TEXT(Flight2!A219,"hh:mm")&amp;"   Elapsed time: "&amp;TEXT(Flight2!A219-Flight2!$A$3,"hh:mm")</f>
        <v>Flight2&lt;br/&gt;&lt;br/&gt;Altitude: 48670 ft 14834 m&lt;br/&gt;Heading: 319 deg S &lt;br/&gt;Speed: 780 km/hr&lt;br/&gt;Distance traveled: 6248 km&lt;br/&gt;UTC Time: 23:55   Elapsed time: 07:25</v>
      </c>
      <c r="H219" s="3" t="s">
        <v>107</v>
      </c>
      <c r="I219" s="3" t="s">
        <v>107</v>
      </c>
      <c r="J219" s="3" t="s">
        <v>187</v>
      </c>
      <c r="K219" s="3">
        <v>522</v>
      </c>
      <c r="L219" s="3" t="s">
        <v>109</v>
      </c>
      <c r="M219" s="3" t="s">
        <v>110</v>
      </c>
      <c r="N219" s="3">
        <v>0.5</v>
      </c>
      <c r="O219" s="3" t="b">
        <v>1</v>
      </c>
      <c r="P219" s="3" t="b">
        <v>1</v>
      </c>
    </row>
    <row r="220" spans="1:16" x14ac:dyDescent="0.25">
      <c r="A220" s="3">
        <f>Flight2!C220</f>
        <v>41.930716450971957</v>
      </c>
      <c r="B220" s="3">
        <f>Flight2!D220</f>
        <v>66.00983639447162</v>
      </c>
      <c r="C220" s="2">
        <f>Flight2!A220</f>
        <v>41705.999999999804</v>
      </c>
      <c r="D220" s="3" t="str">
        <f>IF(ISBLANK(Flight2!N220),"",Flight2!N220)</f>
        <v/>
      </c>
      <c r="E220" s="10">
        <f>Flight2!J220</f>
        <v>14417.999988649506</v>
      </c>
      <c r="F220" s="10">
        <f t="shared" si="3"/>
        <v>14417.999988649506</v>
      </c>
      <c r="G220" s="10" t="str">
        <f>"Flight2&lt;br/&gt;"&amp;D220&amp;"&lt;br/&gt;Altitude: "&amp;INT(E220/0.3048)&amp;" ft "&amp;INT(E220)&amp;" m&lt;br/&gt;Heading: "&amp;Flight2!E220&amp;" deg "&amp;Flight2!F220&amp;"&lt;br/&gt;Speed: "&amp;Flight2!H220&amp;" km/hr&lt;br/&gt;Distance traveled: "&amp;ROUND(Flight2!M220,0)&amp;" km&lt;br/&gt;UTC Time: "&amp;TEXT(Flight2!A220,"hh:mm")&amp;"   Elapsed time: "&amp;TEXT(Flight2!A220-Flight2!$A$3,"hh:mm")</f>
        <v>Flight2&lt;br/&gt;&lt;br/&gt;Altitude: 47303 ft 14417 m&lt;br/&gt;Heading: 319 deg S &lt;br/&gt;Speed: 780 km/hr&lt;br/&gt;Distance traveled: 6313 km&lt;br/&gt;UTC Time: 00:00   Elapsed time: 07:30</v>
      </c>
      <c r="H220" s="3" t="s">
        <v>107</v>
      </c>
      <c r="I220" s="3" t="s">
        <v>107</v>
      </c>
      <c r="J220" s="3" t="s">
        <v>187</v>
      </c>
      <c r="K220" s="3">
        <v>522</v>
      </c>
      <c r="L220" s="3" t="s">
        <v>109</v>
      </c>
      <c r="M220" s="3" t="s">
        <v>110</v>
      </c>
      <c r="N220" s="3">
        <v>0.5</v>
      </c>
      <c r="O220" s="3" t="b">
        <v>1</v>
      </c>
      <c r="P220" s="3" t="b">
        <v>1</v>
      </c>
    </row>
    <row r="221" spans="1:16" x14ac:dyDescent="0.25">
      <c r="A221" s="3">
        <f>Flight2!C221</f>
        <v>42.370724558688224</v>
      </c>
      <c r="B221" s="3">
        <f>Flight2!D221</f>
        <v>65.490746054988392</v>
      </c>
      <c r="C221" s="2">
        <f>Flight2!A221</f>
        <v>41706.003472222001</v>
      </c>
      <c r="D221" s="3" t="str">
        <f>IF(ISBLANK(Flight2!N221),"",Flight2!N221)</f>
        <v/>
      </c>
      <c r="E221" s="10">
        <f>Flight2!J221</f>
        <v>14001.333324990235</v>
      </c>
      <c r="F221" s="10">
        <f t="shared" si="3"/>
        <v>14001.333324990235</v>
      </c>
      <c r="G221" s="10" t="str">
        <f>"Flight2&lt;br/&gt;"&amp;D221&amp;"&lt;br/&gt;Altitude: "&amp;INT(E221/0.3048)&amp;" ft "&amp;INT(E221)&amp;" m&lt;br/&gt;Heading: "&amp;Flight2!E221&amp;" deg "&amp;Flight2!F221&amp;"&lt;br/&gt;Speed: "&amp;Flight2!H221&amp;" km/hr&lt;br/&gt;Distance traveled: "&amp;ROUND(Flight2!M221,0)&amp;" km&lt;br/&gt;UTC Time: "&amp;TEXT(Flight2!A221,"hh:mm")&amp;"   Elapsed time: "&amp;TEXT(Flight2!A221-Flight2!$A$3,"hh:mm")</f>
        <v>Flight2&lt;br/&gt;&lt;br/&gt;Altitude: 45936 ft 14001 m&lt;br/&gt;Heading: 319 deg S &lt;br/&gt;Speed: 780 km/hr&lt;br/&gt;Distance traveled: 6378 km&lt;br/&gt;UTC Time: 00:05   Elapsed time: 07:35</v>
      </c>
      <c r="H221" s="3" t="s">
        <v>107</v>
      </c>
      <c r="I221" s="3" t="s">
        <v>107</v>
      </c>
      <c r="J221" s="3" t="s">
        <v>187</v>
      </c>
      <c r="K221" s="3">
        <v>522</v>
      </c>
      <c r="L221" s="3" t="s">
        <v>109</v>
      </c>
      <c r="M221" s="3" t="s">
        <v>110</v>
      </c>
      <c r="N221" s="3">
        <v>0.5</v>
      </c>
      <c r="O221" s="3" t="b">
        <v>1</v>
      </c>
      <c r="P221" s="3" t="b">
        <v>1</v>
      </c>
    </row>
    <row r="222" spans="1:16" x14ac:dyDescent="0.25">
      <c r="A222" s="3">
        <f>Flight2!C222</f>
        <v>42.810714493581713</v>
      </c>
      <c r="B222" s="3">
        <f>Flight2!D222</f>
        <v>64.967978260084763</v>
      </c>
      <c r="C222" s="2">
        <f>Flight2!A222</f>
        <v>41706.0069444443</v>
      </c>
      <c r="D222" s="3" t="str">
        <f>IF(ISBLANK(Flight2!N222),"",Flight2!N222)</f>
        <v>Last automated ping</v>
      </c>
      <c r="E222" s="10">
        <f>Flight2!J222</f>
        <v>13584.666649107356</v>
      </c>
      <c r="F222" s="10">
        <f t="shared" si="3"/>
        <v>13584.666649107356</v>
      </c>
      <c r="G222" s="10" t="str">
        <f>"Flight2&lt;br/&gt;"&amp;D222&amp;"&lt;br/&gt;Altitude: "&amp;INT(E222/0.3048)&amp;" ft "&amp;INT(E222)&amp;" m&lt;br/&gt;Heading: "&amp;Flight2!E222&amp;" deg "&amp;Flight2!F222&amp;"&lt;br/&gt;Speed: "&amp;Flight2!H222&amp;" km/hr&lt;br/&gt;Distance traveled: "&amp;ROUND(Flight2!M222,0)&amp;" km&lt;br/&gt;UTC Time: "&amp;TEXT(Flight2!A222,"hh:mm")&amp;"   Elapsed time: "&amp;TEXT(Flight2!A222-Flight2!$A$3,"hh:mm")</f>
        <v>Flight2&lt;br/&gt;Last automated ping&lt;br/&gt;Altitude: 44569 ft 13584 m&lt;br/&gt;Heading: 319 deg S &lt;br/&gt;Speed: 780 km/hr&lt;br/&gt;Distance traveled: 6443 km&lt;br/&gt;UTC Time: 00:10   Elapsed time: 07:40</v>
      </c>
      <c r="H222" s="3" t="s">
        <v>107</v>
      </c>
      <c r="I222" s="3" t="s">
        <v>107</v>
      </c>
      <c r="J222" s="3" t="s">
        <v>187</v>
      </c>
      <c r="K222" s="3">
        <v>522</v>
      </c>
      <c r="L222" s="3" t="s">
        <v>109</v>
      </c>
      <c r="M222" s="3" t="s">
        <v>110</v>
      </c>
      <c r="N222" s="3">
        <v>0.5</v>
      </c>
      <c r="O222" s="3" t="b">
        <v>1</v>
      </c>
      <c r="P222" s="3" t="b">
        <v>1</v>
      </c>
    </row>
    <row r="223" spans="1:16" x14ac:dyDescent="0.25">
      <c r="A223" s="3">
        <f>Flight2!C223</f>
        <v>43.14936888632208</v>
      </c>
      <c r="B223" s="3">
        <f>Flight2!D223</f>
        <v>64.563627575894955</v>
      </c>
      <c r="C223" s="2">
        <f>Flight2!A223</f>
        <v>41706.010416666497</v>
      </c>
      <c r="D223" s="3" t="str">
        <f>IF(ISBLANK(Flight2!N223),"",Flight2!N223)</f>
        <v>Partial ping (engine shutdown?)</v>
      </c>
      <c r="E223" s="10">
        <f>Flight2!J223</f>
        <v>9418.0000125146471</v>
      </c>
      <c r="F223" s="10">
        <f t="shared" si="3"/>
        <v>9418.0000125146471</v>
      </c>
      <c r="G223" s="10" t="str">
        <f>"Flight2&lt;br/&gt;"&amp;D223&amp;"&lt;br/&gt;Altitude: "&amp;INT(E223/0.3048)&amp;" ft "&amp;INT(E223)&amp;" m&lt;br/&gt;Heading: "&amp;Flight2!E223&amp;" deg "&amp;Flight2!F223&amp;"&lt;br/&gt;Speed: "&amp;Flight2!H223&amp;" km/hr&lt;br/&gt;Distance traveled: "&amp;ROUND(Flight2!M223,0)&amp;" km&lt;br/&gt;UTC Time: "&amp;TEXT(Flight2!A223,"hh:mm")&amp;"   Elapsed time: "&amp;TEXT(Flight2!A223-Flight2!$A$3,"hh:mm")</f>
        <v>Flight2&lt;br/&gt;Partial ping (engine shutdown?)&lt;br/&gt;Altitude: 30898 ft 9418 m&lt;br/&gt;Heading: 319 deg S &lt;br/&gt;Speed: 600 km/hr&lt;br/&gt;Distance traveled: 6493 km&lt;br/&gt;UTC Time: 00:15   Elapsed time: 07:45</v>
      </c>
      <c r="H223" s="3" t="s">
        <v>107</v>
      </c>
      <c r="I223" s="3" t="s">
        <v>107</v>
      </c>
      <c r="J223" s="3" t="s">
        <v>187</v>
      </c>
      <c r="K223" s="3">
        <v>522</v>
      </c>
      <c r="L223" s="3" t="s">
        <v>109</v>
      </c>
      <c r="M223" s="3" t="s">
        <v>110</v>
      </c>
      <c r="N223" s="3">
        <v>0.5</v>
      </c>
      <c r="O223" s="3" t="b">
        <v>1</v>
      </c>
      <c r="P223" s="3" t="b">
        <v>1</v>
      </c>
    </row>
    <row r="224" spans="1:16" x14ac:dyDescent="0.25">
      <c r="A224" s="3">
        <f>Flight2!C224</f>
        <v>43.375293066724481</v>
      </c>
      <c r="B224" s="3">
        <f>Flight2!D224</f>
        <v>64.293057947571825</v>
      </c>
      <c r="C224" s="2">
        <f>Flight2!A224</f>
        <v>41706.013888888701</v>
      </c>
      <c r="D224" s="3" t="str">
        <f>IF(ISBLANK(Flight2!N224),"",Flight2!N224)</f>
        <v>Assuming glide ratio 12 - 1</v>
      </c>
      <c r="E224" s="10">
        <f>Flight2!J224</f>
        <v>6640.2222489654087</v>
      </c>
      <c r="F224" s="10">
        <f t="shared" si="3"/>
        <v>6640.2222489654087</v>
      </c>
      <c r="G224" s="10" t="str">
        <f>"Flight2&lt;br/&gt;"&amp;D224&amp;"&lt;br/&gt;Altitude: "&amp;INT(E224/0.3048)&amp;" ft "&amp;INT(E224)&amp;" m&lt;br/&gt;Heading: "&amp;Flight2!E224&amp;" deg "&amp;Flight2!F224&amp;"&lt;br/&gt;Speed: "&amp;Flight2!H224&amp;" km/hr&lt;br/&gt;Distance traveled: "&amp;ROUND(Flight2!M224,0)&amp;" km&lt;br/&gt;UTC Time: "&amp;TEXT(Flight2!A224,"hh:mm")&amp;"   Elapsed time: "&amp;TEXT(Flight2!A224-Flight2!$A$3,"hh:mm")</f>
        <v>Flight2&lt;br/&gt;Assuming glide ratio 12 - 1&lt;br/&gt;Altitude: 21785 ft 6640 m&lt;br/&gt;Heading: 319 deg S &lt;br/&gt;Speed: 400 km/hr&lt;br/&gt;Distance traveled: 6527 km&lt;br/&gt;UTC Time: 00:20   Elapsed time: 07:50</v>
      </c>
      <c r="H224" s="3" t="s">
        <v>107</v>
      </c>
      <c r="I224" s="3" t="s">
        <v>107</v>
      </c>
      <c r="J224" s="3" t="s">
        <v>187</v>
      </c>
      <c r="K224" s="3">
        <v>522</v>
      </c>
      <c r="L224" s="3" t="s">
        <v>109</v>
      </c>
      <c r="M224" s="3" t="s">
        <v>110</v>
      </c>
      <c r="N224" s="3">
        <v>0.5</v>
      </c>
      <c r="O224" s="3" t="b">
        <v>1</v>
      </c>
      <c r="P224" s="3" t="b">
        <v>1</v>
      </c>
    </row>
    <row r="225" spans="1:16" x14ac:dyDescent="0.25">
      <c r="A225" s="3">
        <f>Flight2!C225</f>
        <v>43.52786074734702</v>
      </c>
      <c r="B225" s="3">
        <f>Flight2!D225</f>
        <v>64.109962060287259</v>
      </c>
      <c r="C225" s="2">
        <f>Flight2!A225</f>
        <v>41706.017361110898</v>
      </c>
      <c r="D225" s="3" t="str">
        <f>IF(ISBLANK(Flight2!N225),"",Flight2!N225)</f>
        <v/>
      </c>
      <c r="E225" s="10">
        <f>Flight2!J225</f>
        <v>4765.2222624986898</v>
      </c>
      <c r="F225" s="10">
        <f t="shared" si="3"/>
        <v>4765.2222624986898</v>
      </c>
      <c r="G225" s="10" t="str">
        <f>"Flight2&lt;br/&gt;"&amp;D225&amp;"&lt;br/&gt;Altitude: "&amp;INT(E225/0.3048)&amp;" ft "&amp;INT(E225)&amp;" m&lt;br/&gt;Heading: "&amp;Flight2!E225&amp;" deg "&amp;Flight2!F225&amp;"&lt;br/&gt;Speed: "&amp;Flight2!H225&amp;" km/hr&lt;br/&gt;Distance traveled: "&amp;ROUND(Flight2!M225,0)&amp;" km&lt;br/&gt;UTC Time: "&amp;TEXT(Flight2!A225,"hh:mm")&amp;"   Elapsed time: "&amp;TEXT(Flight2!A225-Flight2!$A$3,"hh:mm")</f>
        <v>Flight2&lt;br/&gt;&lt;br/&gt;Altitude: 15633 ft 4765 m&lt;br/&gt;Heading: 319 deg S &lt;br/&gt;Speed: 270 km/hr&lt;br/&gt;Distance traveled: 6549 km&lt;br/&gt;UTC Time: 00:25   Elapsed time: 07:55</v>
      </c>
      <c r="H225" s="3" t="s">
        <v>107</v>
      </c>
      <c r="I225" s="3" t="s">
        <v>107</v>
      </c>
      <c r="J225" s="3" t="s">
        <v>187</v>
      </c>
      <c r="K225" s="3">
        <v>522</v>
      </c>
      <c r="L225" s="3" t="s">
        <v>109</v>
      </c>
      <c r="M225" s="3" t="s">
        <v>110</v>
      </c>
      <c r="N225" s="3">
        <v>0.5</v>
      </c>
      <c r="O225" s="3" t="b">
        <v>1</v>
      </c>
      <c r="P225" s="3" t="b">
        <v>1</v>
      </c>
    </row>
    <row r="226" spans="1:16" x14ac:dyDescent="0.25">
      <c r="A226" s="3">
        <f>Flight2!C226</f>
        <v>43.680427647299787</v>
      </c>
      <c r="B226" s="3">
        <f>Flight2!D226</f>
        <v>63.926401229425153</v>
      </c>
      <c r="C226" s="2">
        <f>Flight2!A226</f>
        <v>41706.020833333103</v>
      </c>
      <c r="D226" s="3" t="str">
        <f>IF(ISBLANK(Flight2!N226),"",Flight2!N226)</f>
        <v/>
      </c>
      <c r="E226" s="10">
        <f>Flight2!J226</f>
        <v>2890.2222721029539</v>
      </c>
      <c r="F226" s="10">
        <f t="shared" si="3"/>
        <v>2890.2222721029539</v>
      </c>
      <c r="G226" s="10" t="str">
        <f>"Flight2&lt;br/&gt;"&amp;D226&amp;"&lt;br/&gt;Altitude: "&amp;INT(E226/0.3048)&amp;" ft "&amp;INT(E226)&amp;" m&lt;br/&gt;Heading: "&amp;Flight2!E226&amp;" deg "&amp;Flight2!F226&amp;"&lt;br/&gt;Speed: "&amp;Flight2!H226&amp;" km/hr&lt;br/&gt;Distance traveled: "&amp;ROUND(Flight2!M226,0)&amp;" km&lt;br/&gt;UTC Time: "&amp;TEXT(Flight2!A226,"hh:mm")&amp;"   Elapsed time: "&amp;TEXT(Flight2!A226-Flight2!$A$3,"hh:mm")</f>
        <v>Flight2&lt;br/&gt;&lt;br/&gt;Altitude: 9482 ft 2890 m&lt;br/&gt;Heading: 319 deg S &lt;br/&gt;Speed: 270 km/hr&lt;br/&gt;Distance traveled: 6572 km&lt;br/&gt;UTC Time: 00:30   Elapsed time: 08:00</v>
      </c>
      <c r="H226" s="3" t="s">
        <v>107</v>
      </c>
      <c r="I226" s="3" t="s">
        <v>107</v>
      </c>
      <c r="J226" s="3" t="s">
        <v>187</v>
      </c>
      <c r="K226" s="3">
        <v>522</v>
      </c>
      <c r="L226" s="3" t="s">
        <v>109</v>
      </c>
      <c r="M226" s="3" t="s">
        <v>110</v>
      </c>
      <c r="N226" s="3">
        <v>0.5</v>
      </c>
      <c r="O226" s="3" t="b">
        <v>1</v>
      </c>
      <c r="P226" s="3" t="b">
        <v>1</v>
      </c>
    </row>
    <row r="227" spans="1:16" x14ac:dyDescent="0.25">
      <c r="A227" s="3">
        <f>Flight2!C227</f>
        <v>43.799115725822354</v>
      </c>
      <c r="B227" s="3">
        <f>Flight2!D227</f>
        <v>63.783348373350627</v>
      </c>
      <c r="C227" s="2">
        <f>Flight2!A227</f>
        <v>41706.024305555402</v>
      </c>
      <c r="D227" s="3" t="str">
        <f>IF(ISBLANK(Flight2!N227),"",Flight2!N227)</f>
        <v/>
      </c>
      <c r="E227" s="10">
        <f>Flight2!J227</f>
        <v>1431.8889065128751</v>
      </c>
      <c r="F227" s="10">
        <f t="shared" si="3"/>
        <v>1431.8889065128751</v>
      </c>
      <c r="G227" s="10" t="str">
        <f>"Flight2&lt;br/&gt;"&amp;D227&amp;"&lt;br/&gt;Altitude: "&amp;INT(E227/0.3048)&amp;" ft "&amp;INT(E227)&amp;" m&lt;br/&gt;Heading: "&amp;Flight2!E227&amp;" deg "&amp;Flight2!F227&amp;"&lt;br/&gt;Speed: "&amp;Flight2!H227&amp;" km/hr&lt;br/&gt;Distance traveled: "&amp;ROUND(Flight2!M227,0)&amp;" km&lt;br/&gt;UTC Time: "&amp;TEXT(Flight2!A227,"hh:mm")&amp;"   Elapsed time: "&amp;TEXT(Flight2!A227-Flight2!$A$3,"hh:mm")</f>
        <v>Flight2&lt;br/&gt;&lt;br/&gt;Altitude: 4697 ft 1431 m&lt;br/&gt;Heading: 319 deg S &lt;br/&gt;Speed: 210 km/hr&lt;br/&gt;Distance traveled: 6589 km&lt;br/&gt;UTC Time: 00:35   Elapsed time: 08:05</v>
      </c>
      <c r="H227" s="3" t="s">
        <v>107</v>
      </c>
      <c r="I227" s="3" t="s">
        <v>107</v>
      </c>
      <c r="J227" s="3" t="s">
        <v>187</v>
      </c>
      <c r="K227" s="3">
        <v>522</v>
      </c>
      <c r="L227" s="3" t="s">
        <v>109</v>
      </c>
      <c r="M227" s="3" t="s">
        <v>110</v>
      </c>
      <c r="N227" s="3">
        <v>0.5</v>
      </c>
      <c r="O227" s="3" t="b">
        <v>1</v>
      </c>
      <c r="P227" s="3" t="b">
        <v>1</v>
      </c>
    </row>
    <row r="228" spans="1:16" x14ac:dyDescent="0.25">
      <c r="A228" s="3">
        <f>Flight2!C228</f>
        <v>43.912155702159076</v>
      </c>
      <c r="B228" s="3">
        <f>Flight2!D228</f>
        <v>63.646849049733781</v>
      </c>
      <c r="C228" s="2">
        <f>Flight2!A228</f>
        <v>41706.027777777599</v>
      </c>
      <c r="D228" s="3" t="str">
        <f>IF(ISBLANK(Flight2!N228),"",Flight2!N228)</f>
        <v/>
      </c>
      <c r="E228" s="10">
        <f>Flight2!J228</f>
        <v>43.000027648638934</v>
      </c>
      <c r="F228" s="10">
        <f t="shared" si="3"/>
        <v>43.000027648638934</v>
      </c>
      <c r="G228" s="10" t="str">
        <f>"Flight2&lt;br/&gt;"&amp;D228&amp;"&lt;br/&gt;Altitude: "&amp;INT(E228/0.3048)&amp;" ft "&amp;INT(E228)&amp;" m&lt;br/&gt;Heading: "&amp;Flight2!E228&amp;" deg "&amp;Flight2!F228&amp;"&lt;br/&gt;Speed: "&amp;Flight2!H228&amp;" km/hr&lt;br/&gt;Distance traveled: "&amp;ROUND(Flight2!M228,0)&amp;" km&lt;br/&gt;UTC Time: "&amp;TEXT(Flight2!A228,"hh:mm")&amp;"   Elapsed time: "&amp;TEXT(Flight2!A228-Flight2!$A$3,"hh:mm")</f>
        <v>Flight2&lt;br/&gt;&lt;br/&gt;Altitude: 141 ft 43 m&lt;br/&gt;Heading: 319 deg S &lt;br/&gt;Speed: 200 km/hr&lt;br/&gt;Distance traveled: 6606 km&lt;br/&gt;UTC Time: 00:40   Elapsed time: 08:10</v>
      </c>
      <c r="H228" s="3" t="s">
        <v>107</v>
      </c>
      <c r="I228" s="3" t="s">
        <v>107</v>
      </c>
      <c r="J228" s="3" t="s">
        <v>187</v>
      </c>
      <c r="K228" s="3">
        <v>522</v>
      </c>
      <c r="L228" s="3" t="s">
        <v>109</v>
      </c>
      <c r="M228" s="3" t="s">
        <v>110</v>
      </c>
      <c r="N228" s="3">
        <v>0.5</v>
      </c>
      <c r="O228" s="3" t="b">
        <v>1</v>
      </c>
      <c r="P228" s="3" t="b">
        <v>1</v>
      </c>
    </row>
    <row r="229" spans="1:16" x14ac:dyDescent="0.25">
      <c r="A229" s="3">
        <f>Flight2!C229</f>
        <v>43.912155702159076</v>
      </c>
      <c r="B229" s="3">
        <f>Flight2!D229</f>
        <v>63.646849049733781</v>
      </c>
      <c r="C229" s="2">
        <f>Flight2!A229</f>
        <v>41706.031249999804</v>
      </c>
      <c r="D229" s="3" t="str">
        <f>IF(ISBLANK(Flight2!N229),"",Flight2!N229)</f>
        <v>Dead in the water</v>
      </c>
      <c r="E229" s="10">
        <f>Flight2!J229</f>
        <v>0</v>
      </c>
      <c r="F229" s="10">
        <f t="shared" si="3"/>
        <v>0</v>
      </c>
      <c r="G229" s="10" t="str">
        <f>"Flight2&lt;br/&gt;"&amp;D229&amp;"&lt;br/&gt;Altitude: "&amp;INT(E229/0.3048)&amp;" ft "&amp;INT(E229)&amp;" m&lt;br/&gt;Heading: "&amp;Flight2!E229&amp;" deg "&amp;Flight2!F229&amp;"&lt;br/&gt;Speed: "&amp;Flight2!H229&amp;" km/hr&lt;br/&gt;Distance traveled: "&amp;ROUND(Flight2!M229,0)&amp;" km&lt;br/&gt;UTC Time: "&amp;TEXT(Flight2!A229,"hh:mm")&amp;"   Elapsed time: "&amp;TEXT(Flight2!A229-Flight2!$A$3,"hh:mm")</f>
        <v>Flight2&lt;br/&gt;Dead in the water&lt;br/&gt;Altitude: 0 ft 0 m&lt;br/&gt;Heading: 319 deg S &lt;br/&gt;Speed: 0 km/hr&lt;br/&gt;Distance traveled: 6606 km&lt;br/&gt;UTC Time: 00:45   Elapsed time: 08:15</v>
      </c>
      <c r="H229" s="3" t="s">
        <v>107</v>
      </c>
      <c r="I229" s="3" t="s">
        <v>107</v>
      </c>
      <c r="J229" s="3" t="s">
        <v>187</v>
      </c>
      <c r="K229" s="3">
        <v>522</v>
      </c>
      <c r="L229" s="3" t="s">
        <v>109</v>
      </c>
      <c r="M229" s="3" t="s">
        <v>110</v>
      </c>
      <c r="N229" s="3">
        <v>0.5</v>
      </c>
      <c r="O229" s="3" t="b">
        <v>1</v>
      </c>
      <c r="P229" s="3" t="b">
        <v>1</v>
      </c>
    </row>
    <row r="230" spans="1:16" x14ac:dyDescent="0.25">
      <c r="A230" s="3">
        <f>Flight2!C230</f>
        <v>43.912155702159076</v>
      </c>
      <c r="B230" s="3">
        <f>Flight2!D230</f>
        <v>63.646849049733781</v>
      </c>
      <c r="C230" s="2">
        <f>Flight2!A230</f>
        <v>41706.034722222001</v>
      </c>
      <c r="D230" s="3" t="str">
        <f>IF(ISBLANK(Flight2!N230),"",Flight2!N230)</f>
        <v/>
      </c>
      <c r="E230" s="10">
        <f>Flight2!J230</f>
        <v>0</v>
      </c>
      <c r="F230" s="10">
        <f t="shared" si="3"/>
        <v>0</v>
      </c>
      <c r="G230" s="10" t="str">
        <f>"Flight2&lt;br/&gt;"&amp;D230&amp;"&lt;br/&gt;Altitude: "&amp;INT(E230/0.3048)&amp;" ft "&amp;INT(E230)&amp;" m&lt;br/&gt;Heading: "&amp;Flight2!E230&amp;" deg "&amp;Flight2!F230&amp;"&lt;br/&gt;Speed: "&amp;Flight2!H230&amp;" km/hr&lt;br/&gt;Distance traveled: "&amp;ROUND(Flight2!M230,0)&amp;" km&lt;br/&gt;UTC Time: "&amp;TEXT(Flight2!A230,"hh:mm")&amp;"   Elapsed time: "&amp;TEXT(Flight2!A230-Flight2!$A$3,"hh:mm")</f>
        <v>Flight2&lt;br/&gt;&lt;br/&gt;Altitude: 0 ft 0 m&lt;br/&gt;Heading: 319 deg S &lt;br/&gt;Speed: 0 km/hr&lt;br/&gt;Distance traveled: 6606 km&lt;br/&gt;UTC Time: 00:50   Elapsed time: 08:20</v>
      </c>
      <c r="H230" s="3" t="s">
        <v>107</v>
      </c>
      <c r="I230" s="3" t="s">
        <v>107</v>
      </c>
      <c r="J230" s="3" t="s">
        <v>187</v>
      </c>
      <c r="K230" s="3">
        <v>522</v>
      </c>
      <c r="L230" s="3" t="s">
        <v>109</v>
      </c>
      <c r="M230" s="3" t="s">
        <v>110</v>
      </c>
      <c r="N230" s="3">
        <v>0.5</v>
      </c>
      <c r="O230" s="3" t="b">
        <v>1</v>
      </c>
      <c r="P230" s="3" t="b">
        <v>1</v>
      </c>
    </row>
    <row r="231" spans="1:16" x14ac:dyDescent="0.25">
      <c r="A231" s="3">
        <f>Flight2!C231</f>
        <v>43.912155702159076</v>
      </c>
      <c r="B231" s="3">
        <f>Flight2!D231</f>
        <v>63.646849049733781</v>
      </c>
      <c r="C231" s="2">
        <f>Flight2!A231</f>
        <v>41706.038194444198</v>
      </c>
      <c r="D231" s="3" t="str">
        <f>IF(ISBLANK(Flight2!N231),"",Flight2!N231)</f>
        <v/>
      </c>
      <c r="E231" s="10">
        <f>Flight2!J231</f>
        <v>0</v>
      </c>
      <c r="F231" s="10">
        <f t="shared" si="3"/>
        <v>0</v>
      </c>
      <c r="G231" s="10" t="str">
        <f>"Flight2&lt;br/&gt;"&amp;D231&amp;"&lt;br/&gt;Altitude: "&amp;INT(E231/0.3048)&amp;" ft "&amp;INT(E231)&amp;" m&lt;br/&gt;Heading: "&amp;Flight2!E231&amp;" deg "&amp;Flight2!F231&amp;"&lt;br/&gt;Speed: "&amp;Flight2!H231&amp;" km/hr&lt;br/&gt;Distance traveled: "&amp;ROUND(Flight2!M231,0)&amp;" km&lt;br/&gt;UTC Time: "&amp;TEXT(Flight2!A231,"hh:mm")&amp;"   Elapsed time: "&amp;TEXT(Flight2!A231-Flight2!$A$3,"hh:mm")</f>
        <v>Flight2&lt;br/&gt;&lt;br/&gt;Altitude: 0 ft 0 m&lt;br/&gt;Heading: 319 deg S &lt;br/&gt;Speed: 0 km/hr&lt;br/&gt;Distance traveled: 6606 km&lt;br/&gt;UTC Time: 00:55   Elapsed time: 08:25</v>
      </c>
      <c r="H231" s="3" t="s">
        <v>107</v>
      </c>
      <c r="I231" s="3" t="s">
        <v>107</v>
      </c>
      <c r="J231" s="3" t="s">
        <v>187</v>
      </c>
      <c r="K231" s="3">
        <v>522</v>
      </c>
      <c r="L231" s="3" t="s">
        <v>109</v>
      </c>
      <c r="M231" s="3" t="s">
        <v>110</v>
      </c>
      <c r="N231" s="3">
        <v>0.5</v>
      </c>
      <c r="O231" s="3" t="b">
        <v>1</v>
      </c>
      <c r="P231" s="3" t="b">
        <v>1</v>
      </c>
    </row>
    <row r="232" spans="1:16" x14ac:dyDescent="0.25">
      <c r="A232" s="3">
        <f>Flight2!C232</f>
        <v>43.912155702159076</v>
      </c>
      <c r="B232" s="3">
        <f>Flight2!D232</f>
        <v>63.646849049733781</v>
      </c>
      <c r="C232" s="2">
        <f>Flight2!A232</f>
        <v>41706.041666666402</v>
      </c>
      <c r="D232" s="3" t="str">
        <f>IF(ISBLANK(Flight2!N232),"",Flight2!N232)</f>
        <v/>
      </c>
      <c r="E232" s="10">
        <f>Flight2!J232</f>
        <v>0</v>
      </c>
      <c r="F232" s="10">
        <f t="shared" si="3"/>
        <v>0</v>
      </c>
      <c r="G232" s="10" t="str">
        <f>"Flight2&lt;br/&gt;"&amp;D232&amp;"&lt;br/&gt;Altitude: "&amp;INT(E232/0.3048)&amp;" ft "&amp;INT(E232)&amp;" m&lt;br/&gt;Heading: "&amp;Flight2!E232&amp;" deg "&amp;Flight2!F232&amp;"&lt;br/&gt;Speed: "&amp;Flight2!H232&amp;" km/hr&lt;br/&gt;Distance traveled: "&amp;ROUND(Flight2!M232,0)&amp;" km&lt;br/&gt;UTC Time: "&amp;TEXT(Flight2!A232,"hh:mm")&amp;"   Elapsed time: "&amp;TEXT(Flight2!A232-Flight2!$A$3,"hh:mm")</f>
        <v>Flight2&lt;br/&gt;&lt;br/&gt;Altitude: 0 ft 0 m&lt;br/&gt;Heading: 319 deg S &lt;br/&gt;Speed: 0 km/hr&lt;br/&gt;Distance traveled: 6606 km&lt;br/&gt;UTC Time: 01:00   Elapsed time: 08:30</v>
      </c>
      <c r="H232" s="3" t="s">
        <v>107</v>
      </c>
      <c r="I232" s="3" t="s">
        <v>107</v>
      </c>
      <c r="J232" s="3" t="s">
        <v>187</v>
      </c>
      <c r="K232" s="3">
        <v>522</v>
      </c>
      <c r="L232" s="3" t="s">
        <v>109</v>
      </c>
      <c r="M232" s="3" t="s">
        <v>110</v>
      </c>
      <c r="N232" s="3">
        <v>0.5</v>
      </c>
      <c r="O232" s="3" t="b">
        <v>1</v>
      </c>
      <c r="P232" s="3" t="b">
        <v>1</v>
      </c>
    </row>
    <row r="233" spans="1:16" x14ac:dyDescent="0.25">
      <c r="A233" s="3">
        <f>Flight2!C233</f>
        <v>43.912155702159076</v>
      </c>
      <c r="B233" s="3">
        <f>Flight2!D233</f>
        <v>63.646849049733781</v>
      </c>
      <c r="C233" s="2">
        <f>Flight2!A233</f>
        <v>41706.045138888701</v>
      </c>
      <c r="D233" s="3" t="str">
        <f>IF(ISBLANK(Flight2!N233),"",Flight2!N233)</f>
        <v/>
      </c>
      <c r="E233" s="10">
        <f>Flight2!J233</f>
        <v>0</v>
      </c>
      <c r="F233" s="10">
        <f t="shared" si="3"/>
        <v>0</v>
      </c>
      <c r="G233" s="10" t="str">
        <f>"Flight2&lt;br/&gt;"&amp;D233&amp;"&lt;br/&gt;Altitude: "&amp;INT(E233/0.3048)&amp;" ft "&amp;INT(E233)&amp;" m&lt;br/&gt;Heading: "&amp;Flight2!E233&amp;" deg "&amp;Flight2!F233&amp;"&lt;br/&gt;Speed: "&amp;Flight2!H233&amp;" km/hr&lt;br/&gt;Distance traveled: "&amp;ROUND(Flight2!M233,0)&amp;" km&lt;br/&gt;UTC Time: "&amp;TEXT(Flight2!A233,"hh:mm")&amp;"   Elapsed time: "&amp;TEXT(Flight2!A233-Flight2!$A$3,"hh:mm")</f>
        <v>Flight2&lt;br/&gt;&lt;br/&gt;Altitude: 0 ft 0 m&lt;br/&gt;Heading: 319 deg S &lt;br/&gt;Speed: 0 km/hr&lt;br/&gt;Distance traveled: 6606 km&lt;br/&gt;UTC Time: 01:05   Elapsed time: 08:35</v>
      </c>
      <c r="H233" s="3" t="s">
        <v>107</v>
      </c>
      <c r="I233" s="3" t="s">
        <v>107</v>
      </c>
      <c r="J233" s="3" t="s">
        <v>187</v>
      </c>
      <c r="K233" s="3">
        <v>522</v>
      </c>
      <c r="L233" s="3" t="s">
        <v>109</v>
      </c>
      <c r="M233" s="3" t="s">
        <v>110</v>
      </c>
      <c r="N233" s="3">
        <v>0.5</v>
      </c>
      <c r="O233" s="3" t="b">
        <v>1</v>
      </c>
      <c r="P233" s="3" t="b">
        <v>1</v>
      </c>
    </row>
    <row r="234" spans="1:16" x14ac:dyDescent="0.25">
      <c r="A234" s="3">
        <f>Flight2!C234</f>
        <v>43.912155702159076</v>
      </c>
      <c r="B234" s="3">
        <f>Flight2!D234</f>
        <v>63.646849049733781</v>
      </c>
      <c r="C234" s="2">
        <f>Flight2!A234</f>
        <v>41706.048611110898</v>
      </c>
      <c r="D234" s="3" t="str">
        <f>IF(ISBLANK(Flight2!N234),"",Flight2!N234)</f>
        <v>Scheduled ping never happened</v>
      </c>
      <c r="E234" s="10">
        <f>Flight2!J234</f>
        <v>0</v>
      </c>
      <c r="F234" s="10">
        <f t="shared" si="3"/>
        <v>0</v>
      </c>
      <c r="G234" s="10" t="str">
        <f>"Flight2&lt;br/&gt;"&amp;D234&amp;"&lt;br/&gt;Altitude: "&amp;INT(E234/0.3048)&amp;" ft "&amp;INT(E234)&amp;" m&lt;br/&gt;Heading: "&amp;Flight2!E234&amp;" deg "&amp;Flight2!F234&amp;"&lt;br/&gt;Speed: "&amp;Flight2!H234&amp;" km/hr&lt;br/&gt;Distance traveled: "&amp;ROUND(Flight2!M234,0)&amp;" km&lt;br/&gt;UTC Time: "&amp;TEXT(Flight2!A234,"hh:mm")&amp;"   Elapsed time: "&amp;TEXT(Flight2!A234-Flight2!$A$3,"hh:mm")</f>
        <v>Flight2&lt;br/&gt;Scheduled ping never happened&lt;br/&gt;Altitude: 0 ft 0 m&lt;br/&gt;Heading: 319 deg S &lt;br/&gt;Speed: 0 km/hr&lt;br/&gt;Distance traveled: 6606 km&lt;br/&gt;UTC Time: 01:10   Elapsed time: 08:40</v>
      </c>
      <c r="H234" s="3" t="s">
        <v>107</v>
      </c>
      <c r="I234" s="3" t="s">
        <v>107</v>
      </c>
      <c r="J234" s="3" t="s">
        <v>187</v>
      </c>
      <c r="K234" s="3">
        <v>522</v>
      </c>
      <c r="L234" s="3" t="s">
        <v>109</v>
      </c>
      <c r="M234" s="3" t="s">
        <v>110</v>
      </c>
      <c r="N234" s="3">
        <v>0.5</v>
      </c>
      <c r="O234" s="3" t="b">
        <v>1</v>
      </c>
      <c r="P234" s="3" t="b">
        <v>1</v>
      </c>
    </row>
    <row r="235" spans="1:16" x14ac:dyDescent="0.25">
      <c r="A235" s="3">
        <f>Flight2!C235</f>
        <v>43.912155702159076</v>
      </c>
      <c r="B235" s="3">
        <f>Flight2!D235</f>
        <v>63.646849049733781</v>
      </c>
      <c r="C235" s="2">
        <f>Flight2!A235</f>
        <v>41706.052083333103</v>
      </c>
      <c r="D235" s="3" t="str">
        <f>IF(ISBLANK(Flight2!N235),"",Flight2!N235)</f>
        <v/>
      </c>
      <c r="E235" s="10">
        <f>Flight2!J235</f>
        <v>0</v>
      </c>
      <c r="F235" s="10">
        <f t="shared" si="3"/>
        <v>0</v>
      </c>
      <c r="G235" s="10" t="str">
        <f>"Flight2&lt;br/&gt;"&amp;D235&amp;"&lt;br/&gt;Altitude: "&amp;INT(E235/0.3048)&amp;" ft "&amp;INT(E235)&amp;" m&lt;br/&gt;Heading: "&amp;Flight2!E235&amp;" deg "&amp;Flight2!F235&amp;"&lt;br/&gt;Speed: "&amp;Flight2!H235&amp;" km/hr&lt;br/&gt;Distance traveled: "&amp;ROUND(Flight2!M235,0)&amp;" km&lt;br/&gt;UTC Time: "&amp;TEXT(Flight2!A235,"hh:mm")&amp;"   Elapsed time: "&amp;TEXT(Flight2!A235-Flight2!$A$3,"hh:mm")</f>
        <v>Flight2&lt;br/&gt;&lt;br/&gt;Altitude: 0 ft 0 m&lt;br/&gt;Heading: 319 deg S &lt;br/&gt;Speed: 0 km/hr&lt;br/&gt;Distance traveled: 6606 km&lt;br/&gt;UTC Time: 01:15   Elapsed time: 08:45</v>
      </c>
      <c r="H235" s="3" t="s">
        <v>107</v>
      </c>
      <c r="I235" s="3" t="s">
        <v>107</v>
      </c>
      <c r="J235" s="3" t="s">
        <v>187</v>
      </c>
      <c r="K235" s="3">
        <v>522</v>
      </c>
      <c r="L235" s="3" t="s">
        <v>109</v>
      </c>
      <c r="M235" s="3" t="s">
        <v>110</v>
      </c>
      <c r="N235" s="3">
        <v>0.5</v>
      </c>
      <c r="O235" s="3" t="b">
        <v>1</v>
      </c>
      <c r="P235" s="3" t="b">
        <v>1</v>
      </c>
    </row>
    <row r="236" spans="1:16" x14ac:dyDescent="0.25">
      <c r="A236" s="3">
        <f>Flight2!C236</f>
        <v>43.912155702159076</v>
      </c>
      <c r="B236" s="3">
        <f>Flight2!D236</f>
        <v>63.646849049733781</v>
      </c>
      <c r="C236" s="2">
        <f>Flight2!A236</f>
        <v>41706.0555555553</v>
      </c>
      <c r="D236" s="3" t="str">
        <f>IF(ISBLANK(Flight2!N236),"",Flight2!N236)</f>
        <v/>
      </c>
      <c r="E236" s="10">
        <f>Flight2!J236</f>
        <v>0</v>
      </c>
      <c r="F236" s="10">
        <f t="shared" si="3"/>
        <v>0</v>
      </c>
      <c r="G236" s="10" t="str">
        <f>"Flight2&lt;br/&gt;"&amp;D236&amp;"&lt;br/&gt;Altitude: "&amp;INT(E236/0.3048)&amp;" ft "&amp;INT(E236)&amp;" m&lt;br/&gt;Heading: "&amp;Flight2!E236&amp;" deg "&amp;Flight2!F236&amp;"&lt;br/&gt;Speed: "&amp;Flight2!H236&amp;" km/hr&lt;br/&gt;Distance traveled: "&amp;ROUND(Flight2!M236,0)&amp;" km&lt;br/&gt;UTC Time: "&amp;TEXT(Flight2!A236,"hh:mm")&amp;"   Elapsed time: "&amp;TEXT(Flight2!A236-Flight2!$A$3,"hh:mm")</f>
        <v>Flight2&lt;br/&gt;&lt;br/&gt;Altitude: 0 ft 0 m&lt;br/&gt;Heading: 319 deg S &lt;br/&gt;Speed: 0 km/hr&lt;br/&gt;Distance traveled: 6606 km&lt;br/&gt;UTC Time: 01:20   Elapsed time: 08:50</v>
      </c>
      <c r="H236" s="3" t="s">
        <v>107</v>
      </c>
      <c r="I236" s="3" t="s">
        <v>107</v>
      </c>
      <c r="J236" s="3" t="s">
        <v>187</v>
      </c>
      <c r="K236" s="3">
        <v>522</v>
      </c>
      <c r="L236" s="3" t="s">
        <v>109</v>
      </c>
      <c r="M236" s="3" t="s">
        <v>110</v>
      </c>
      <c r="N236" s="3">
        <v>0.5</v>
      </c>
      <c r="O236" s="3" t="b">
        <v>1</v>
      </c>
      <c r="P236" s="3" t="b">
        <v>1</v>
      </c>
    </row>
    <row r="237" spans="1:16" x14ac:dyDescent="0.25">
      <c r="A237" s="3">
        <f>Flight2!C237</f>
        <v>43.912155702159076</v>
      </c>
      <c r="B237" s="3">
        <f>Flight2!D237</f>
        <v>63.646849049733781</v>
      </c>
      <c r="C237" s="2">
        <f>Flight2!A237</f>
        <v>41706.059027777497</v>
      </c>
      <c r="D237" s="3" t="str">
        <f>IF(ISBLANK(Flight2!N237),"",Flight2!N237)</f>
        <v/>
      </c>
      <c r="E237" s="10">
        <f>Flight2!J237</f>
        <v>0</v>
      </c>
      <c r="F237" s="10">
        <f t="shared" si="3"/>
        <v>0</v>
      </c>
      <c r="G237" s="10" t="str">
        <f>"Flight2&lt;br/&gt;"&amp;D237&amp;"&lt;br/&gt;Altitude: "&amp;INT(E237/0.3048)&amp;" ft "&amp;INT(E237)&amp;" m&lt;br/&gt;Heading: "&amp;Flight2!E237&amp;" deg "&amp;Flight2!F237&amp;"&lt;br/&gt;Speed: "&amp;Flight2!H237&amp;" km/hr&lt;br/&gt;Distance traveled: "&amp;ROUND(Flight2!M237,0)&amp;" km&lt;br/&gt;UTC Time: "&amp;TEXT(Flight2!A237,"hh:mm")&amp;"   Elapsed time: "&amp;TEXT(Flight2!A237-Flight2!$A$3,"hh:mm")</f>
        <v>Flight2&lt;br/&gt;&lt;br/&gt;Altitude: 0 ft 0 m&lt;br/&gt;Heading: 319 deg S &lt;br/&gt;Speed: 0 km/hr&lt;br/&gt;Distance traveled: 6606 km&lt;br/&gt;UTC Time: 01:25   Elapsed time: 08:55</v>
      </c>
      <c r="H237" s="3" t="s">
        <v>107</v>
      </c>
      <c r="I237" s="3" t="s">
        <v>107</v>
      </c>
      <c r="J237" s="3" t="s">
        <v>187</v>
      </c>
      <c r="K237" s="3">
        <v>522</v>
      </c>
      <c r="L237" s="3" t="s">
        <v>109</v>
      </c>
      <c r="M237" s="3" t="s">
        <v>110</v>
      </c>
      <c r="N237" s="3">
        <v>0.5</v>
      </c>
      <c r="O237" s="3" t="b">
        <v>1</v>
      </c>
      <c r="P237" s="3" t="b">
        <v>1</v>
      </c>
    </row>
    <row r="238" spans="1:16" x14ac:dyDescent="0.25">
      <c r="A238" s="3">
        <f>Flight2!C238</f>
        <v>43.912155702159076</v>
      </c>
      <c r="B238" s="3">
        <f>Flight2!D238</f>
        <v>63.646849049733781</v>
      </c>
      <c r="C238" s="2">
        <f>Flight2!A238</f>
        <v>41706.062499999804</v>
      </c>
      <c r="D238" s="3" t="str">
        <f>IF(ISBLANK(Flight2!N238),"",Flight2!N238)</f>
        <v/>
      </c>
      <c r="E238" s="10">
        <f>Flight2!J238</f>
        <v>0</v>
      </c>
      <c r="F238" s="10">
        <f t="shared" si="3"/>
        <v>0</v>
      </c>
      <c r="G238" s="10" t="str">
        <f>"Flight2&lt;br/&gt;"&amp;D238&amp;"&lt;br/&gt;Altitude: "&amp;INT(E238/0.3048)&amp;" ft "&amp;INT(E238)&amp;" m&lt;br/&gt;Heading: "&amp;Flight2!E238&amp;" deg "&amp;Flight2!F238&amp;"&lt;br/&gt;Speed: "&amp;Flight2!H238&amp;" km/hr&lt;br/&gt;Distance traveled: "&amp;ROUND(Flight2!M238,0)&amp;" km&lt;br/&gt;UTC Time: "&amp;TEXT(Flight2!A238,"hh:mm")&amp;"   Elapsed time: "&amp;TEXT(Flight2!A238-Flight2!$A$3,"hh:mm")</f>
        <v>Flight2&lt;br/&gt;&lt;br/&gt;Altitude: 0 ft 0 m&lt;br/&gt;Heading: 319 deg S &lt;br/&gt;Speed: 0 km/hr&lt;br/&gt;Distance traveled: 6606 km&lt;br/&gt;UTC Time: 01:30   Elapsed time: 09:00</v>
      </c>
      <c r="H238" s="3" t="s">
        <v>107</v>
      </c>
      <c r="I238" s="3" t="s">
        <v>107</v>
      </c>
      <c r="J238" s="3" t="s">
        <v>187</v>
      </c>
      <c r="K238" s="3">
        <v>522</v>
      </c>
      <c r="L238" s="3" t="s">
        <v>109</v>
      </c>
      <c r="M238" s="3" t="s">
        <v>110</v>
      </c>
      <c r="N238" s="3">
        <v>0.5</v>
      </c>
      <c r="O238" s="3" t="b">
        <v>1</v>
      </c>
      <c r="P238" s="3" t="b">
        <v>1</v>
      </c>
    </row>
    <row r="239" spans="1:16" x14ac:dyDescent="0.25">
      <c r="C239" s="2"/>
      <c r="E239" s="10"/>
      <c r="F239" s="10"/>
      <c r="G239" s="10"/>
    </row>
    <row r="240" spans="1:16" x14ac:dyDescent="0.25">
      <c r="C240" s="2"/>
      <c r="E240" s="10"/>
      <c r="F240" s="10"/>
      <c r="G240" s="10"/>
    </row>
    <row r="241" spans="3:7" x14ac:dyDescent="0.25">
      <c r="C241" s="2"/>
      <c r="E241" s="10"/>
      <c r="F241" s="10"/>
      <c r="G241" s="10"/>
    </row>
    <row r="242" spans="3:7" x14ac:dyDescent="0.25">
      <c r="C242" s="2"/>
      <c r="E242" s="10"/>
      <c r="F242" s="10"/>
      <c r="G242" s="10"/>
    </row>
    <row r="243" spans="3:7" x14ac:dyDescent="0.25">
      <c r="C243" s="2"/>
      <c r="E243" s="10"/>
      <c r="F243" s="10"/>
      <c r="G243" s="10"/>
    </row>
    <row r="244" spans="3:7" x14ac:dyDescent="0.25">
      <c r="C244" s="2"/>
      <c r="E244" s="10"/>
      <c r="F244" s="10"/>
      <c r="G244" s="10"/>
    </row>
    <row r="245" spans="3:7" x14ac:dyDescent="0.25">
      <c r="C245" s="2"/>
      <c r="E245" s="10"/>
      <c r="F245" s="10"/>
      <c r="G245" s="10"/>
    </row>
    <row r="246" spans="3:7" x14ac:dyDescent="0.25">
      <c r="C246" s="2"/>
      <c r="E246" s="10"/>
      <c r="F246" s="10"/>
      <c r="G246" s="10"/>
    </row>
    <row r="247" spans="3:7" x14ac:dyDescent="0.25">
      <c r="C247" s="2"/>
      <c r="E247" s="10"/>
      <c r="F247" s="10"/>
      <c r="G247" s="10"/>
    </row>
    <row r="248" spans="3:7" x14ac:dyDescent="0.25">
      <c r="C248" s="2"/>
      <c r="E248" s="10"/>
      <c r="F248" s="10"/>
      <c r="G248" s="10"/>
    </row>
    <row r="249" spans="3:7" x14ac:dyDescent="0.25">
      <c r="C249" s="2"/>
      <c r="E249" s="10"/>
      <c r="F249" s="10"/>
      <c r="G249" s="10"/>
    </row>
    <row r="250" spans="3:7" x14ac:dyDescent="0.25">
      <c r="C250" s="2"/>
      <c r="E250" s="10"/>
      <c r="F250" s="10"/>
      <c r="G250" s="10"/>
    </row>
    <row r="251" spans="3:7" x14ac:dyDescent="0.25">
      <c r="C251" s="2"/>
      <c r="E251" s="10"/>
      <c r="F251" s="10"/>
      <c r="G251" s="10"/>
    </row>
    <row r="252" spans="3:7" x14ac:dyDescent="0.25">
      <c r="C252" s="2"/>
      <c r="E252" s="10"/>
      <c r="F252" s="10"/>
      <c r="G252" s="10"/>
    </row>
    <row r="253" spans="3:7" x14ac:dyDescent="0.25">
      <c r="C253" s="2"/>
      <c r="E253" s="10"/>
      <c r="F253" s="10"/>
      <c r="G253" s="10"/>
    </row>
    <row r="254" spans="3:7" x14ac:dyDescent="0.25">
      <c r="C254" s="2"/>
      <c r="E254" s="10"/>
      <c r="F254" s="10"/>
      <c r="G254" s="10"/>
    </row>
    <row r="255" spans="3:7" x14ac:dyDescent="0.25">
      <c r="C255" s="2"/>
      <c r="E255" s="10"/>
      <c r="F255" s="10"/>
      <c r="G255" s="10"/>
    </row>
    <row r="256" spans="3:7" x14ac:dyDescent="0.25">
      <c r="C256" s="2"/>
      <c r="E256" s="10"/>
      <c r="F256" s="10"/>
      <c r="G256" s="10"/>
    </row>
    <row r="257" spans="3:7" x14ac:dyDescent="0.25">
      <c r="C257" s="2"/>
      <c r="E257" s="10"/>
      <c r="F257" s="10"/>
      <c r="G257" s="10"/>
    </row>
    <row r="258" spans="3:7" x14ac:dyDescent="0.25">
      <c r="C258" s="2"/>
      <c r="E258" s="10"/>
      <c r="F258" s="10"/>
      <c r="G258" s="10"/>
    </row>
    <row r="259" spans="3:7" x14ac:dyDescent="0.25">
      <c r="C259" s="2"/>
      <c r="E259" s="10"/>
      <c r="F259" s="10"/>
      <c r="G259" s="10"/>
    </row>
    <row r="260" spans="3:7" x14ac:dyDescent="0.25">
      <c r="C260" s="2"/>
      <c r="E260" s="10"/>
      <c r="F260" s="10"/>
      <c r="G260" s="10"/>
    </row>
    <row r="261" spans="3:7" x14ac:dyDescent="0.25">
      <c r="C261" s="2"/>
      <c r="E261" s="10"/>
      <c r="F261" s="10"/>
      <c r="G261" s="10"/>
    </row>
    <row r="262" spans="3:7" x14ac:dyDescent="0.25">
      <c r="C262" s="2"/>
      <c r="E262" s="10"/>
      <c r="F262" s="10"/>
      <c r="G262" s="10"/>
    </row>
    <row r="263" spans="3:7" x14ac:dyDescent="0.25">
      <c r="C263" s="2"/>
      <c r="E263" s="10"/>
      <c r="F263" s="10"/>
      <c r="G263" s="10"/>
    </row>
    <row r="264" spans="3:7" x14ac:dyDescent="0.25">
      <c r="C264" s="2"/>
      <c r="E264" s="10"/>
      <c r="F264" s="10"/>
      <c r="G264" s="10"/>
    </row>
    <row r="265" spans="3:7" x14ac:dyDescent="0.25">
      <c r="C265" s="2"/>
      <c r="E265" s="10"/>
      <c r="F265" s="10"/>
      <c r="G265" s="10"/>
    </row>
    <row r="266" spans="3:7" x14ac:dyDescent="0.25">
      <c r="C266" s="2"/>
      <c r="E266" s="10"/>
      <c r="F266" s="10"/>
      <c r="G266" s="10"/>
    </row>
    <row r="267" spans="3:7" x14ac:dyDescent="0.25">
      <c r="C267" s="2"/>
      <c r="E267" s="10"/>
      <c r="F267" s="10"/>
      <c r="G267" s="10"/>
    </row>
    <row r="268" spans="3:7" x14ac:dyDescent="0.25">
      <c r="C268" s="2"/>
      <c r="E268" s="10"/>
      <c r="F268" s="10"/>
      <c r="G268" s="10"/>
    </row>
    <row r="269" spans="3:7" x14ac:dyDescent="0.25">
      <c r="C269" s="2"/>
      <c r="E269" s="10"/>
      <c r="F269" s="10"/>
      <c r="G269" s="1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vt:lpstr>
      <vt:lpstr>Flight1</vt:lpstr>
      <vt:lpstr>Waypoints1</vt:lpstr>
      <vt:lpstr>BurFreqO1</vt:lpstr>
      <vt:lpstr>FlightTrackLog1</vt:lpstr>
      <vt:lpstr>Flight2</vt:lpstr>
      <vt:lpstr>Waypoints2</vt:lpstr>
      <vt:lpstr>BurFreq2</vt:lpstr>
      <vt:lpstr>FlightTrackLog2</vt:lpstr>
      <vt:lpstr>InmarSatF3</vt:lpstr>
      <vt:lpstr>Inmarsat-march7</vt:lpstr>
      <vt:lpstr>Math1</vt:lpstr>
      <vt:lpstr>Math2</vt:lpstr>
      <vt:lpstr>Math3</vt:lpstr>
      <vt:lpstr>Flight1!ExternalData_1</vt:lpstr>
      <vt:lpstr>Flight2!ExternalData_1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Madill</dc:creator>
  <cp:lastModifiedBy>Alan Madill</cp:lastModifiedBy>
  <cp:lastPrinted>2014-04-08T04:24:10Z</cp:lastPrinted>
  <dcterms:created xsi:type="dcterms:W3CDTF">2014-03-30T17:47:42Z</dcterms:created>
  <dcterms:modified xsi:type="dcterms:W3CDTF">2014-04-09T22:25:51Z</dcterms:modified>
</cp:coreProperties>
</file>